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HP掲載用" sheetId="1" r:id="rId1"/>
  </sheets>
  <definedNames>
    <definedName name="_GoBack" localSheetId="0">'HP掲載用'!$B$57</definedName>
    <definedName name="_xlnm.Print_Area" localSheetId="0">'HP掲載用'!$A$2:$F$85</definedName>
  </definedNames>
  <calcPr fullCalcOnLoad="1"/>
</workbook>
</file>

<file path=xl/sharedStrings.xml><?xml version="1.0" encoding="utf-8"?>
<sst xmlns="http://schemas.openxmlformats.org/spreadsheetml/2006/main" count="197" uniqueCount="171">
  <si>
    <t>生稲 謹爾／著</t>
  </si>
  <si>
    <t>生稲 謹爾／著</t>
  </si>
  <si>
    <t>いすみ市民話集編集委員会／編</t>
  </si>
  <si>
    <t>夷隅民話の会会員一同／編著</t>
  </si>
  <si>
    <t>東金市教育委員会／編集</t>
  </si>
  <si>
    <t>中津 攸子／文</t>
  </si>
  <si>
    <t>安藤 操／編著</t>
  </si>
  <si>
    <t>安藤 操／著</t>
  </si>
  <si>
    <t>千葉県連合婦人会／編</t>
  </si>
  <si>
    <t>高橋 在久／編</t>
  </si>
  <si>
    <t>千葉県文学教育の会／編</t>
  </si>
  <si>
    <t>日本児童文学者協会／編</t>
  </si>
  <si>
    <t>柏市教育委員会社会教育課柏のむかしばなし編集委員会／編集</t>
  </si>
  <si>
    <t>木更津の民話刊行会／編</t>
  </si>
  <si>
    <t>三越 左千夫／著</t>
  </si>
  <si>
    <t>岡崎 柾男／作</t>
  </si>
  <si>
    <t>高橋 在久／[著]</t>
  </si>
  <si>
    <t>行徳昔話の会／編</t>
  </si>
  <si>
    <t>荒川 法勝／著</t>
  </si>
  <si>
    <t>かわな 静／作</t>
  </si>
  <si>
    <t>野村 純一／監修</t>
  </si>
  <si>
    <t>「千葉のむかし話」編集委員会／編</t>
  </si>
  <si>
    <t>中津 攸子／作</t>
  </si>
  <si>
    <t>ふじ かおる／文</t>
  </si>
  <si>
    <t>あんどう みさお／ぶん</t>
  </si>
  <si>
    <t>あんどう みさお／ぶん</t>
  </si>
  <si>
    <t>のぐち えいいちろう／ぶん</t>
  </si>
  <si>
    <t>よしだ しゅうや／ぶん</t>
  </si>
  <si>
    <t>[富浦町]</t>
  </si>
  <si>
    <t>富浦エコミューゼ研究会</t>
  </si>
  <si>
    <t>いすみ市教育委員会</t>
  </si>
  <si>
    <t>夷隅民話の会</t>
  </si>
  <si>
    <t>鴨川市立図書館</t>
  </si>
  <si>
    <t>千葉興業銀行</t>
  </si>
  <si>
    <t>日本電信電話株式会社東金支店</t>
  </si>
  <si>
    <t>村越静雄叙勲祝賀会実行委員会</t>
  </si>
  <si>
    <t>習志野民話の会</t>
  </si>
  <si>
    <t>千秋社</t>
  </si>
  <si>
    <t>千都綜合社出版局</t>
  </si>
  <si>
    <t>未来社</t>
  </si>
  <si>
    <t>日本標準</t>
  </si>
  <si>
    <t>偕成社</t>
  </si>
  <si>
    <t>柏市教育委員会</t>
  </si>
  <si>
    <t>みずち書房</t>
  </si>
  <si>
    <t>さ・え・ら書房</t>
  </si>
  <si>
    <t>単独舎</t>
  </si>
  <si>
    <t>創樹社</t>
  </si>
  <si>
    <t>エピック</t>
  </si>
  <si>
    <t>暁印書館</t>
  </si>
  <si>
    <t>館山青年会議所</t>
  </si>
  <si>
    <t>ひくまの出版</t>
  </si>
  <si>
    <t>小峰書店</t>
  </si>
  <si>
    <t>星の環会</t>
  </si>
  <si>
    <t>すがの会(制作)</t>
  </si>
  <si>
    <t>[すがの会]</t>
  </si>
  <si>
    <t>すがの会</t>
  </si>
  <si>
    <t>童心社</t>
  </si>
  <si>
    <t>ほるぷ出版</t>
  </si>
  <si>
    <t>No.</t>
  </si>
  <si>
    <t>千葉県印旛郡八街町立実住小学校</t>
  </si>
  <si>
    <t>千葉県印旛郡八街町立実住小学校地理・歴史クラブ／編</t>
  </si>
  <si>
    <t>井桁 一夫／文</t>
  </si>
  <si>
    <t>〔1991〕</t>
  </si>
  <si>
    <t>石井　由昌／文</t>
  </si>
  <si>
    <t>林　圭子／文</t>
  </si>
  <si>
    <t>八田　敏子／文　</t>
  </si>
  <si>
    <t>斉藤　弥四郎／文</t>
  </si>
  <si>
    <t>平川　政男／文</t>
  </si>
  <si>
    <t>きさらづ民話の会／編</t>
  </si>
  <si>
    <t>イクォリティ</t>
  </si>
  <si>
    <t>長崎　源之助／編著</t>
  </si>
  <si>
    <t>岡崎 柾男／[編・再話]</t>
  </si>
  <si>
    <t>スポニチ出版</t>
  </si>
  <si>
    <t>南総昔ばなし大学再話コース／再話</t>
  </si>
  <si>
    <t>小澤昔ばなし研究所</t>
  </si>
  <si>
    <t>千葉県文学教育の会／編</t>
  </si>
  <si>
    <t>発行年</t>
  </si>
  <si>
    <t>資料名（書名）</t>
  </si>
  <si>
    <t>ポプラ社</t>
  </si>
  <si>
    <t>柳田 国男／著</t>
  </si>
  <si>
    <t>ほるぷ出版</t>
  </si>
  <si>
    <t>千葉県博図公連携事業実行委員会</t>
  </si>
  <si>
    <t>都市と生活社</t>
  </si>
  <si>
    <t>美術の杜出版</t>
  </si>
  <si>
    <t>アメジスト・アート出版</t>
  </si>
  <si>
    <t>2014</t>
  </si>
  <si>
    <t>千葉県の民話一覧に採録した資料リスト（平成29～30年度）</t>
  </si>
  <si>
    <t>かっぱのおんがえし</t>
  </si>
  <si>
    <t>ちばのむかしばなし　かいていばん</t>
  </si>
  <si>
    <t>ふるさとおはなしのたび　さん</t>
  </si>
  <si>
    <t>ふるさとちばけんのみんわ</t>
  </si>
  <si>
    <t>かみさまのいるむら</t>
  </si>
  <si>
    <t>ちばのむかしばなし　ぞく</t>
  </si>
  <si>
    <t>ちばしのみんわでんせつれきしばなし</t>
  </si>
  <si>
    <t>とみうらのむかしばなし</t>
  </si>
  <si>
    <t>ぼうそうのでんせつ</t>
  </si>
  <si>
    <t>ちばのふるさとむかしばなし</t>
  </si>
  <si>
    <t>ちばのわらい</t>
  </si>
  <si>
    <t>ちばけんのみんわ　ぞく</t>
  </si>
  <si>
    <t>ぼうそうのみんわ</t>
  </si>
  <si>
    <t>ぼうそうむかしばなしそのいち</t>
  </si>
  <si>
    <t>ちばのでんせつ</t>
  </si>
  <si>
    <t>ちばのみんわ</t>
  </si>
  <si>
    <t>しょうじょうじのたぬき</t>
  </si>
  <si>
    <t>ぼうそうむかしばなしさんぽ</t>
  </si>
  <si>
    <t>ちばけんふるさとのむかしばなし</t>
  </si>
  <si>
    <t>よみがたりちばのむかしばなし</t>
  </si>
  <si>
    <t>しょうじょうじのたぬきばやし</t>
  </si>
  <si>
    <t>へっぷりむすこ</t>
  </si>
  <si>
    <t>ひとくいおに</t>
  </si>
  <si>
    <t>かえるのはらはなぜおおきい</t>
  </si>
  <si>
    <t>かずさのかもとり</t>
  </si>
  <si>
    <t>のだのさるかに</t>
  </si>
  <si>
    <t>にへえじいさんとむじな</t>
  </si>
  <si>
    <t>はちにんのゆうしとふしぎなたま</t>
  </si>
  <si>
    <t>あまのがわからもらいみず　あわちほうのはなし</t>
  </si>
  <si>
    <t>あわのむかしばなし</t>
  </si>
  <si>
    <t>いすみがわのおおなまず　いすみちほうのはなし</t>
  </si>
  <si>
    <t>いすみのみんわ</t>
  </si>
  <si>
    <t>いすみむかしむかし　だいさんしゅう</t>
  </si>
  <si>
    <t>みやくぼむかしばなし</t>
  </si>
  <si>
    <t>おかあさんがきいたむかしばなし</t>
  </si>
  <si>
    <t>ままのてこな</t>
  </si>
  <si>
    <t>そやのゆりひめ</t>
  </si>
  <si>
    <t>ほうめんおときわいひめ</t>
  </si>
  <si>
    <t>きつねのおんがえし</t>
  </si>
  <si>
    <t>かしわのむかしばなし</t>
  </si>
  <si>
    <t>かしわあびこのむかしばなし</t>
  </si>
  <si>
    <t>かもがわのむかしばなし</t>
  </si>
  <si>
    <t>きさらづのみんわ</t>
  </si>
  <si>
    <t>きさらづのみんわ　ぞく</t>
  </si>
  <si>
    <t>ゆげんおしょうとばけむじな　きみつしのはなし</t>
  </si>
  <si>
    <t>まりもになったおひめさま　ちばしのはなし</t>
  </si>
  <si>
    <t>ちばのはごろも</t>
  </si>
  <si>
    <t>かえるのはらはなぜおおきい　ちょうせいちほうのはなし</t>
  </si>
  <si>
    <t>とうがねのむかしばなし</t>
  </si>
  <si>
    <t>とみうらのむかしばなし　だいにしゅう</t>
  </si>
  <si>
    <t>ならしののみんわ</t>
  </si>
  <si>
    <t>ならしののみんわ　だいにしゅう</t>
  </si>
  <si>
    <t>やちまたむかしばなし</t>
  </si>
  <si>
    <t>くるりのみんわ　ぬだおろち</t>
  </si>
  <si>
    <t>ぼうそうみんわせん</t>
  </si>
  <si>
    <t>なぞのなんじゃもんじゃ　ちばのみんわ</t>
  </si>
  <si>
    <t>ぼうそうのでんせつ</t>
  </si>
  <si>
    <t>みんわとせいかつこうざきまち</t>
  </si>
  <si>
    <t>うらやすのせけんばなし</t>
  </si>
  <si>
    <t>とみさとそんし　つうしへん</t>
  </si>
  <si>
    <t>にしかずさむかしむかし</t>
  </si>
  <si>
    <t>よつかいどうのむかしばなし</t>
  </si>
  <si>
    <t>そうふけっぱらのきつね</t>
  </si>
  <si>
    <t>ちばけんようかいきいしだん</t>
  </si>
  <si>
    <t>とうそうのでんせつときだん</t>
  </si>
  <si>
    <t>にほんのでんせつ　いち</t>
  </si>
  <si>
    <t>にほんのでんせつ　に</t>
  </si>
  <si>
    <t>ぼうそうのひめられたはなし　ききかいかいなはなし</t>
  </si>
  <si>
    <t>ぼうそうのふしぎなはなし　めずらしいはなし</t>
  </si>
  <si>
    <t>ぼうそうのみんわ</t>
  </si>
  <si>
    <t>ふるさといんざいちほうのみんわでんせつ</t>
  </si>
  <si>
    <t>うらやすのむかしばなし</t>
  </si>
  <si>
    <t>かまがやのみんわ</t>
  </si>
  <si>
    <t>しろいのでんせつとぶんかざい　へいせいじゅうさんねんどきかくてんきろくしゅう</t>
  </si>
  <si>
    <t>むつざわのでんせつとむかしばなし</t>
  </si>
  <si>
    <t>うらやすのむかしばなし　ぞく</t>
  </si>
  <si>
    <t>つなみとこぎつね</t>
  </si>
  <si>
    <t>きつねのおんがえし</t>
  </si>
  <si>
    <t>へったれよめ　ぼうそうむかしばなしえほん</t>
  </si>
  <si>
    <t>ちばのようかいだいしゅうごう</t>
  </si>
  <si>
    <t>にほんのふるさと　こどものみんわ　ななかん　くらげほねなし</t>
  </si>
  <si>
    <t>やちよのむかしばなし　よんじゅうさんわ</t>
  </si>
  <si>
    <t>じゅえむがたかのばんをしたおはなし</t>
  </si>
  <si>
    <t>よみ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</si>
</sst>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43" applyFont="1" applyBorder="1" applyAlignment="1" applyProtection="1">
      <alignment horizontal="justify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4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justify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brary.pref.chiba.lg.jp/licsxp-iopac/WOpacMsgNewListToTifTilDetailAction.do?tilcod=10000009520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.140625" style="10" customWidth="1"/>
    <col min="2" max="2" width="38.421875" style="10" customWidth="1"/>
    <col min="3" max="3" width="38.421875" style="10" hidden="1" customWidth="1"/>
    <col min="4" max="4" width="32.421875" style="10" customWidth="1"/>
    <col min="5" max="5" width="21.421875" style="10" customWidth="1"/>
    <col min="6" max="6" width="9.140625" style="12" customWidth="1"/>
    <col min="7" max="7" width="7.28125" style="10" customWidth="1"/>
    <col min="8" max="8" width="5.7109375" style="10" customWidth="1"/>
    <col min="9" max="16384" width="9.00390625" style="10" customWidth="1"/>
  </cols>
  <sheetData>
    <row r="1" ht="30" customHeight="1">
      <c r="A1" s="10" t="s">
        <v>86</v>
      </c>
    </row>
    <row r="2" spans="1:7" ht="30" customHeight="1">
      <c r="A2" s="5" t="s">
        <v>58</v>
      </c>
      <c r="B2" s="4" t="s">
        <v>77</v>
      </c>
      <c r="C2" s="4" t="s">
        <v>170</v>
      </c>
      <c r="D2" s="4" t="str">
        <f>"著者名"</f>
        <v>著者名</v>
      </c>
      <c r="E2" s="4" t="str">
        <f>"出版者"</f>
        <v>出版者</v>
      </c>
      <c r="F2" s="4" t="s">
        <v>76</v>
      </c>
      <c r="G2" s="12"/>
    </row>
    <row r="3" spans="1:7" ht="30" customHeight="1">
      <c r="A3" s="5">
        <v>1</v>
      </c>
      <c r="B3" s="6" t="str">
        <f>HYPERLINK("https://www.library.pref.chiba.lg.jp/licsxp-iopac/WOpacMsgNewListToTifTilDetailAction.do?tilcod=1000000952911","天の川からもらい水安房地方のはなし")</f>
        <v>天の川からもらい水安房地方のはなし</v>
      </c>
      <c r="C3" s="6" t="s">
        <v>115</v>
      </c>
      <c r="D3" s="3" t="s">
        <v>67</v>
      </c>
      <c r="E3" s="3" t="s">
        <v>40</v>
      </c>
      <c r="F3" s="11">
        <v>1991</v>
      </c>
      <c r="G3" s="12"/>
    </row>
    <row r="4" spans="1:7" ht="30" customHeight="1">
      <c r="A4" s="5">
        <v>2</v>
      </c>
      <c r="B4" s="6" t="str">
        <f>HYPERLINK("https://www.library.pref.chiba.lg.jp/licsxp-iopac/WOpacMsgNewListToTifTilDetailAction.do?tilcod=1000000614584","安房の昔ばなし")</f>
        <v>安房の昔ばなし</v>
      </c>
      <c r="C4" s="6" t="s">
        <v>116</v>
      </c>
      <c r="D4" s="7"/>
      <c r="E4" s="7" t="s">
        <v>49</v>
      </c>
      <c r="F4" s="4">
        <v>1986</v>
      </c>
      <c r="G4" s="13"/>
    </row>
    <row r="5" spans="1:7" ht="30" customHeight="1">
      <c r="A5" s="5">
        <v>3</v>
      </c>
      <c r="B5" s="6" t="str">
        <f>HYPERLINK("https://www.library.pref.chiba.lg.jp/licsxp-iopac/WOpacMsgNewListToTifTilDetailAction.do?tilcod=1000000325627","夷隅川の大ナマズ夷隅地方のはなし")</f>
        <v>夷隅川の大ナマズ夷隅地方のはなし</v>
      </c>
      <c r="C5" s="6" t="s">
        <v>117</v>
      </c>
      <c r="D5" s="3" t="s">
        <v>66</v>
      </c>
      <c r="E5" s="3" t="s">
        <v>40</v>
      </c>
      <c r="F5" s="11">
        <v>1991</v>
      </c>
      <c r="G5" s="12"/>
    </row>
    <row r="6" spans="1:7" ht="30" customHeight="1">
      <c r="A6" s="5">
        <v>4</v>
      </c>
      <c r="B6" s="6" t="str">
        <f>HYPERLINK("https://www.library.pref.chiba.lg.jp/licsxp-iopac/WOpacMsgNewListToTifTilDetailAction.do?tilcod=1000001904928","いすみの民話")</f>
        <v>いすみの民話</v>
      </c>
      <c r="C6" s="6" t="s">
        <v>118</v>
      </c>
      <c r="D6" s="7" t="s">
        <v>2</v>
      </c>
      <c r="E6" s="7" t="s">
        <v>30</v>
      </c>
      <c r="F6" s="4">
        <v>2008</v>
      </c>
      <c r="G6" s="12"/>
    </row>
    <row r="7" spans="1:7" ht="30" customHeight="1">
      <c r="A7" s="5">
        <v>5</v>
      </c>
      <c r="B7" s="6" t="str">
        <f>HYPERLINK("https://www.library.pref.chiba.lg.jp/licsxp-iopac/WOpacMsgNewListToTifTilDetailAction.do?tilcod=1000001973828","夷隅むかしむかし　第３集")</f>
        <v>夷隅むかしむかし　第３集</v>
      </c>
      <c r="C7" s="6" t="s">
        <v>119</v>
      </c>
      <c r="D7" s="7" t="s">
        <v>3</v>
      </c>
      <c r="E7" s="7" t="s">
        <v>31</v>
      </c>
      <c r="F7" s="4">
        <v>2008</v>
      </c>
      <c r="G7" s="12"/>
    </row>
    <row r="8" spans="1:7" ht="30" customHeight="1">
      <c r="A8" s="5">
        <v>6</v>
      </c>
      <c r="B8" s="6" t="str">
        <f>HYPERLINK("https://www.library.pref.chiba.lg.jp/licsxp-iopac/WOpacMsgNewListToTifTilDetailAction.do?tilcod=1000000901667","浦安の世間話")</f>
        <v>浦安の世間話</v>
      </c>
      <c r="C8" s="6" t="s">
        <v>145</v>
      </c>
      <c r="D8" s="16" t="str">
        <f>"前田 治郎助／[述]"</f>
        <v>前田 治郎助／[述]</v>
      </c>
      <c r="E8" s="16" t="str">
        <f>"青弓社"</f>
        <v>青弓社</v>
      </c>
      <c r="F8" s="17">
        <v>1992</v>
      </c>
      <c r="G8" s="12"/>
    </row>
    <row r="9" spans="1:7" ht="30" customHeight="1">
      <c r="A9" s="5">
        <v>7</v>
      </c>
      <c r="B9" s="6" t="str">
        <f>HYPERLINK("https://www.library.pref.chiba.lg.jp/licsxp-iopac/WOpacMsgNewListToTifTilDetailAction.do?tilcod=1000000916911","浦安の昔ばなし")</f>
        <v>浦安の昔ばなし</v>
      </c>
      <c r="C9" s="6" t="s">
        <v>158</v>
      </c>
      <c r="D9" s="16" t="str">
        <f>"浦安市教育委員会社会教育課／編集"</f>
        <v>浦安市教育委員会社会教育課／編集</v>
      </c>
      <c r="E9" s="16" t="str">
        <f>"浦安市"</f>
        <v>浦安市</v>
      </c>
      <c r="F9" s="17">
        <v>1984</v>
      </c>
      <c r="G9" s="13"/>
    </row>
    <row r="10" spans="1:7" ht="30" customHeight="1">
      <c r="A10" s="5">
        <v>8</v>
      </c>
      <c r="B10" s="6" t="str">
        <f>HYPERLINK("https://www.library.pref.chiba.lg.jp/licsxp-iopac/WOpacMsgNewListToTifTilDetailAction.do?tilcod=1000000940101","浦安の昔ばなし　続")</f>
        <v>浦安の昔ばなし　続</v>
      </c>
      <c r="C10" s="6" t="s">
        <v>162</v>
      </c>
      <c r="D10" s="16" t="str">
        <f>"浦安市教育委員会社会教育課／編集"</f>
        <v>浦安市教育委員会社会教育課／編集</v>
      </c>
      <c r="E10" s="16" t="str">
        <f>"浦安市"</f>
        <v>浦安市</v>
      </c>
      <c r="F10" s="17">
        <v>1985</v>
      </c>
      <c r="G10" s="12"/>
    </row>
    <row r="11" spans="1:7" ht="30" customHeight="1">
      <c r="A11" s="5">
        <v>9</v>
      </c>
      <c r="B11" s="6" t="str">
        <f>HYPERLINK("https://www.library.pref.chiba.lg.jp/licsxp-iopac/WOpacMsgNewListToTifTilDetailAction.do?tilcod=1000000591518","お母さんがきいたむかしばなし")</f>
        <v>お母さんがきいたむかしばなし</v>
      </c>
      <c r="C11" s="6" t="s">
        <v>121</v>
      </c>
      <c r="D11" s="7" t="s">
        <v>17</v>
      </c>
      <c r="E11" s="7" t="s">
        <v>47</v>
      </c>
      <c r="F11" s="4">
        <v>1986</v>
      </c>
      <c r="G11" s="12"/>
    </row>
    <row r="12" spans="1:7" ht="30" customHeight="1">
      <c r="A12" s="5">
        <v>10</v>
      </c>
      <c r="B12" s="5" t="str">
        <f>HYPERLINK("https://www.library.pref.chiba.lg.jp/licsxp-iopac/WOpacMsgNewListToTifTilDetailAction.do?tilcod=1000000745667","かえるのはらはなぜ大きい")</f>
        <v>かえるのはらはなぜ大きい</v>
      </c>
      <c r="C12" s="5" t="s">
        <v>110</v>
      </c>
      <c r="D12" s="7" t="s">
        <v>24</v>
      </c>
      <c r="E12" s="7" t="s">
        <v>57</v>
      </c>
      <c r="F12" s="4">
        <v>1976</v>
      </c>
      <c r="G12" s="12"/>
    </row>
    <row r="13" spans="1:7" ht="30" customHeight="1">
      <c r="A13" s="5">
        <v>11</v>
      </c>
      <c r="B13" s="6" t="str">
        <f>HYPERLINK("https://www.library.pref.chiba.lg.jp/licsxp-iopac/WOpacMsgNewListToTifTilDetailAction.do?tilcod=1000000325623","かえるのはらはなぜおおきい長生ちほうのはなし")</f>
        <v>かえるのはらはなぜおおきい長生ちほうのはなし</v>
      </c>
      <c r="C13" s="6" t="s">
        <v>134</v>
      </c>
      <c r="D13" s="3" t="s">
        <v>61</v>
      </c>
      <c r="E13" s="3" t="s">
        <v>40</v>
      </c>
      <c r="F13" s="11">
        <v>1991</v>
      </c>
      <c r="G13" s="12"/>
    </row>
    <row r="14" spans="1:7" ht="30" customHeight="1">
      <c r="A14" s="5">
        <v>12</v>
      </c>
      <c r="B14" s="5" t="str">
        <f>HYPERLINK("https://www.library.pref.chiba.lg.jp/licsxp-iopac/WOpacMsgNewListToTifTilDetailAction.do?tilcod=1000000844466","柏・我孫子のむかし話")</f>
        <v>柏・我孫子のむかし話</v>
      </c>
      <c r="C14" s="5" t="s">
        <v>127</v>
      </c>
      <c r="D14" s="7" t="s">
        <v>15</v>
      </c>
      <c r="E14" s="7" t="s">
        <v>45</v>
      </c>
      <c r="F14" s="4">
        <v>1984</v>
      </c>
      <c r="G14" s="12"/>
    </row>
    <row r="15" spans="1:7" ht="30" customHeight="1">
      <c r="A15" s="5">
        <v>13</v>
      </c>
      <c r="B15" s="15" t="str">
        <f>HYPERLINK("https://www.library.pref.chiba.lg.jp/licsxp-iopac/WOpacMsgNewListToTifTilDetailAction.do?tilcod=100000095206","柏のむかしばなし")</f>
        <v>柏のむかしばなし</v>
      </c>
      <c r="C15" s="15" t="s">
        <v>126</v>
      </c>
      <c r="D15" s="7" t="s">
        <v>12</v>
      </c>
      <c r="E15" s="7" t="s">
        <v>42</v>
      </c>
      <c r="F15" s="4">
        <v>1985</v>
      </c>
      <c r="G15" s="12"/>
    </row>
    <row r="16" spans="1:7" ht="30" customHeight="1">
      <c r="A16" s="5">
        <v>14</v>
      </c>
      <c r="B16" s="5" t="str">
        <f>HYPERLINK("https://www.library.pref.chiba.lg.jp/licsxp-iopac/WOpacMsgNewListToTifTilDetailAction.do?tilcod=1000000745671","上総のかもとり")</f>
        <v>上総のかもとり</v>
      </c>
      <c r="C16" s="5" t="s">
        <v>111</v>
      </c>
      <c r="D16" s="7" t="s">
        <v>24</v>
      </c>
      <c r="E16" s="7" t="s">
        <v>57</v>
      </c>
      <c r="F16" s="4">
        <v>1976</v>
      </c>
      <c r="G16" s="12"/>
    </row>
    <row r="17" spans="1:7" ht="30" customHeight="1">
      <c r="A17" s="5">
        <v>15</v>
      </c>
      <c r="B17" s="5" t="str">
        <f>HYPERLINK("https://www.library.pref.chiba.lg.jp/licsxp-iopac/WOpacMsgNewListToTifTilDetailAction.do?tilcod=1000000745668","かっぱのおんがえし")</f>
        <v>かっぱのおんがえし</v>
      </c>
      <c r="C17" s="5" t="s">
        <v>87</v>
      </c>
      <c r="D17" s="7" t="s">
        <v>25</v>
      </c>
      <c r="E17" s="7" t="s">
        <v>57</v>
      </c>
      <c r="F17" s="4">
        <v>1976</v>
      </c>
      <c r="G17" s="12"/>
    </row>
    <row r="18" spans="1:7" ht="30" customHeight="1">
      <c r="A18" s="5">
        <v>16</v>
      </c>
      <c r="B18" s="6" t="str">
        <f>HYPERLINK("https://www.library.pref.chiba.lg.jp/licsxp-iopac/WOpacMsgNewListToTifTilDetailAction.do?tilcod=1000000853620","鎌ヶ谷の民話")</f>
        <v>鎌ヶ谷の民話</v>
      </c>
      <c r="C18" s="6" t="s">
        <v>159</v>
      </c>
      <c r="D18" s="16" t="str">
        <f>"石井 文隆／著"</f>
        <v>石井 文隆／著</v>
      </c>
      <c r="E18" s="16" t="str">
        <f>"文京書房"</f>
        <v>文京書房</v>
      </c>
      <c r="F18" s="17">
        <v>1986</v>
      </c>
      <c r="G18" s="13"/>
    </row>
    <row r="19" spans="1:7" ht="30" customHeight="1">
      <c r="A19" s="5">
        <v>17</v>
      </c>
      <c r="B19" s="6" t="str">
        <f>HYPERLINK("https://www.library.pref.chiba.lg.jp/licsxp-iopac/WOpacMsgNewListToTifTilDetailAction.do?tilcod=1000000134515","神さまのいる村")</f>
        <v>神さまのいる村</v>
      </c>
      <c r="C19" s="6" t="s">
        <v>91</v>
      </c>
      <c r="D19" s="7" t="s">
        <v>19</v>
      </c>
      <c r="E19" s="7" t="s">
        <v>50</v>
      </c>
      <c r="F19" s="4">
        <v>2006</v>
      </c>
      <c r="G19" s="12"/>
    </row>
    <row r="20" spans="1:7" ht="30" customHeight="1">
      <c r="A20" s="5">
        <v>18</v>
      </c>
      <c r="B20" s="5" t="str">
        <f>HYPERLINK("https://www.library.pref.chiba.lg.jp/licsxp-iopac/WOpacMsgNewListToTifTilDetailAction.do?tilcod=1000002170079","鴨川のむかし話")</f>
        <v>鴨川のむかし話</v>
      </c>
      <c r="C20" s="5" t="s">
        <v>128</v>
      </c>
      <c r="D20" s="7">
        <f>""</f>
      </c>
      <c r="E20" s="7" t="s">
        <v>32</v>
      </c>
      <c r="F20" s="4">
        <v>2010</v>
      </c>
      <c r="G20" s="12"/>
    </row>
    <row r="21" spans="1:7" ht="30" customHeight="1">
      <c r="A21" s="5">
        <v>19</v>
      </c>
      <c r="B21" s="6" t="str">
        <f>HYPERLINK("https://www.library.pref.chiba.lg.jp/licsxp-iopac/WOpacMsgNewListToTifTilDetailAction.do?tilcod=1000000844497","きさらづの民話")</f>
        <v>きさらづの民話</v>
      </c>
      <c r="C21" s="6" t="s">
        <v>129</v>
      </c>
      <c r="D21" s="7" t="s">
        <v>13</v>
      </c>
      <c r="E21" s="7" t="s">
        <v>43</v>
      </c>
      <c r="F21" s="4">
        <v>1984</v>
      </c>
      <c r="G21" s="12"/>
    </row>
    <row r="22" spans="1:7" ht="30" customHeight="1">
      <c r="A22" s="5">
        <v>20</v>
      </c>
      <c r="B22" s="6" t="str">
        <f>HYPERLINK("https://www.library.pref.chiba.lg.jp/licsxp-iopac/WOpacMsgNewListToTifTilDetailAction.do?tilcod=1000000936007","きさらづの民話　続")</f>
        <v>きさらづの民話　続</v>
      </c>
      <c r="C22" s="6" t="s">
        <v>130</v>
      </c>
      <c r="D22" s="2" t="s">
        <v>68</v>
      </c>
      <c r="E22" s="2" t="s">
        <v>69</v>
      </c>
      <c r="F22" s="14">
        <v>1995</v>
      </c>
      <c r="G22" s="12"/>
    </row>
    <row r="23" spans="1:7" ht="30" customHeight="1">
      <c r="A23" s="5">
        <v>21</v>
      </c>
      <c r="B23" s="6" t="str">
        <f>HYPERLINK("https://www.library.pref.chiba.lg.jp/licsxp-iopac/WOpacMsgNewListToTifTilDetailAction.do?tilcod=1000000325624","キツネのおんがえし浦安市のはなし")</f>
        <v>キツネのおんがえし浦安市のはなし</v>
      </c>
      <c r="C23" s="6" t="s">
        <v>125</v>
      </c>
      <c r="D23" s="3" t="s">
        <v>65</v>
      </c>
      <c r="E23" s="3" t="s">
        <v>40</v>
      </c>
      <c r="F23" s="11" t="s">
        <v>62</v>
      </c>
      <c r="G23" s="12"/>
    </row>
    <row r="24" spans="1:7" ht="30" customHeight="1">
      <c r="A24" s="5">
        <v>22</v>
      </c>
      <c r="B24" s="6" t="str">
        <f>HYPERLINK("https://www.library.pref.chiba.lg.jp/licsxp-iopac/WOpacMsgNewListToTifTilDetailAction.do?tilcod=1000100385224","きつねのだんご")</f>
        <v>きつねのだんご</v>
      </c>
      <c r="C24" s="6" t="s">
        <v>164</v>
      </c>
      <c r="D24" s="1" t="str">
        <f>"平成27年度秋元小学校6年生13名／作成"</f>
        <v>平成27年度秋元小学校6年生13名／作成</v>
      </c>
      <c r="E24" s="1" t="str">
        <f>"千葉県博図公連携事業実行委員会"</f>
        <v>千葉県博図公連携事業実行委員会</v>
      </c>
      <c r="F24" s="9">
        <v>2016</v>
      </c>
      <c r="G24" s="12"/>
    </row>
    <row r="25" spans="1:7" ht="30" customHeight="1">
      <c r="A25" s="5">
        <v>23</v>
      </c>
      <c r="B25" s="6" t="str">
        <f>HYPERLINK("https://www.library.pref.chiba.lg.jp/licsxp-iopac/WOpacMsgNewListToTifTilDetailAction.do?tilcod=1000100385223","くるりのみんわ ぬだおろち")</f>
        <v>くるりのみんわ ぬだおろち</v>
      </c>
      <c r="C25" s="6" t="s">
        <v>140</v>
      </c>
      <c r="D25" s="16">
        <f>""</f>
      </c>
      <c r="E25" s="16" t="str">
        <f>"千葉県博図公連携事業実行委員会"</f>
        <v>千葉県博図公連携事業実行委員会</v>
      </c>
      <c r="F25" s="17">
        <v>2016</v>
      </c>
      <c r="G25" s="12"/>
    </row>
    <row r="26" spans="1:7" ht="30" customHeight="1">
      <c r="A26" s="5">
        <v>24</v>
      </c>
      <c r="B26" s="5" t="str">
        <f>HYPERLINK("https://www.library.pref.chiba.lg.jp/licsxp-iopac/WOpacMsgNewListToTifTilDetailAction.do?tilcod=1000100209380","ジュエムがたかの番をしたおはなし")</f>
        <v>ジュエムがたかの番をしたおはなし</v>
      </c>
      <c r="C26" s="5" t="s">
        <v>169</v>
      </c>
      <c r="D26" s="5"/>
      <c r="E26" s="8" t="s">
        <v>84</v>
      </c>
      <c r="F26" s="9" t="s">
        <v>85</v>
      </c>
      <c r="G26" s="13"/>
    </row>
    <row r="27" spans="1:7" ht="30" customHeight="1">
      <c r="A27" s="5">
        <v>25</v>
      </c>
      <c r="B27" s="5" t="str">
        <f>HYPERLINK("https://www.library.pref.chiba.lg.jp/licsxp-iopac/WOpacMsgNewListToTifTilDetailAction.do?tilcod=1000000735541","しょうじょう寺のたぬき")</f>
        <v>しょうじょう寺のたぬき</v>
      </c>
      <c r="C27" s="5" t="s">
        <v>103</v>
      </c>
      <c r="D27" s="7" t="s">
        <v>14</v>
      </c>
      <c r="E27" s="7" t="s">
        <v>44</v>
      </c>
      <c r="F27" s="4">
        <v>1976</v>
      </c>
      <c r="G27" s="13"/>
    </row>
    <row r="28" spans="1:7" ht="30" customHeight="1">
      <c r="A28" s="5">
        <v>26</v>
      </c>
      <c r="B28" s="5" t="str">
        <f>HYPERLINK("https://www.library.pref.chiba.lg.jp/licsxp-iopac/WOpacMsgNewListToTifTilDetailAction.do?tilcod=1000000740374","証誠寺の狸ばやし　")</f>
        <v>証誠寺の狸ばやし　</v>
      </c>
      <c r="C28" s="5" t="s">
        <v>107</v>
      </c>
      <c r="D28" s="5" t="s">
        <v>71</v>
      </c>
      <c r="E28" s="5" t="s">
        <v>72</v>
      </c>
      <c r="F28" s="4">
        <v>1977</v>
      </c>
      <c r="G28" s="12"/>
    </row>
    <row r="29" spans="1:7" ht="30" customHeight="1">
      <c r="A29" s="5">
        <v>27</v>
      </c>
      <c r="B29" s="6" t="str">
        <f>HYPERLINK("https://www.library.pref.chiba.lg.jp/licsxp-iopac/WOpacMsgNewListToTifTilDetailAction.do?tilcod=1000000609668","白井の伝説と文化財　平成十三年度企画展記録集")</f>
        <v>白井の伝説と文化財　平成十三年度企画展記録集</v>
      </c>
      <c r="C29" s="6" t="s">
        <v>160</v>
      </c>
      <c r="D29" s="16" t="str">
        <f>"白井市郷土資料館／編集"</f>
        <v>白井市郷土資料館／編集</v>
      </c>
      <c r="E29" s="16" t="str">
        <f>"白井市郷土資料館"</f>
        <v>白井市郷土資料館</v>
      </c>
      <c r="F29" s="17">
        <v>2002</v>
      </c>
      <c r="G29" s="12"/>
    </row>
    <row r="30" spans="1:7" ht="30" customHeight="1">
      <c r="A30" s="5">
        <v>28</v>
      </c>
      <c r="B30" s="6" t="str">
        <f>HYPERLINK("https://www.library.pref.chiba.lg.jp/licsxp-iopac/WOpacMsgNewListToTifTilDetailAction.do?tilcod=1000000947313","そうふけっぱらのきつね")</f>
        <v>そうふけっぱらのきつね</v>
      </c>
      <c r="C30" s="6" t="s">
        <v>149</v>
      </c>
      <c r="D30" s="16" t="str">
        <f>"梶山 俊夫／画"</f>
        <v>梶山 俊夫／画</v>
      </c>
      <c r="E30" s="16" t="str">
        <f>"印西町教育委員会"</f>
        <v>印西町教育委員会</v>
      </c>
      <c r="F30" s="17">
        <v>1992</v>
      </c>
      <c r="G30" s="13"/>
    </row>
    <row r="31" spans="1:7" ht="30" customHeight="1">
      <c r="A31" s="5">
        <v>29</v>
      </c>
      <c r="B31" s="6" t="str">
        <f>HYPERLINK("https://www.library.pref.chiba.lg.jp/licsxp-iopac/WOpacMsgNewListToTifTilDetailAction.do?tilcod=1000001831446","曽谷の百合姫")</f>
        <v>曽谷の百合姫</v>
      </c>
      <c r="C31" s="6" t="s">
        <v>123</v>
      </c>
      <c r="D31" s="7" t="s">
        <v>5</v>
      </c>
      <c r="E31" s="7" t="s">
        <v>54</v>
      </c>
      <c r="F31" s="4">
        <v>2007</v>
      </c>
      <c r="G31" s="12"/>
    </row>
    <row r="32" spans="1:7" ht="30" customHeight="1">
      <c r="A32" s="5">
        <v>30</v>
      </c>
      <c r="B32" s="5" t="str">
        <f>HYPERLINK("https://www.library.pref.chiba.lg.jp/licsxp-iopac/WOpacMsgNewListToTifTilDetailAction.do?tilcod=1000000844389","千葉県の民話　続")</f>
        <v>千葉県の民話　続</v>
      </c>
      <c r="C32" s="5" t="s">
        <v>98</v>
      </c>
      <c r="D32" s="7" t="s">
        <v>7</v>
      </c>
      <c r="E32" s="7" t="s">
        <v>37</v>
      </c>
      <c r="F32" s="4">
        <v>1981</v>
      </c>
      <c r="G32" s="12"/>
    </row>
    <row r="33" spans="1:7" ht="30" customHeight="1">
      <c r="A33" s="5">
        <v>31</v>
      </c>
      <c r="B33" s="5" t="str">
        <f>HYPERLINK("https://www.library.pref.chiba.lg.jp/licsxp-iopac/WOpacMsgNewListToTifTilDetailAction.do?tilcod=1000000935337","千葉県ふるさとのむかし話")</f>
        <v>千葉県ふるさとのむかし話</v>
      </c>
      <c r="C33" s="5" t="s">
        <v>105</v>
      </c>
      <c r="D33" s="7" t="s">
        <v>18</v>
      </c>
      <c r="E33" s="7" t="s">
        <v>48</v>
      </c>
      <c r="F33" s="4">
        <v>1995</v>
      </c>
      <c r="G33" s="12"/>
    </row>
    <row r="34" spans="1:7" ht="30" customHeight="1">
      <c r="A34" s="5">
        <v>32</v>
      </c>
      <c r="B34" s="6" t="str">
        <f>HYPERLINK("https://www.library.pref.chiba.lg.jp/licsxp-iopac/WOpacMsgNewListToTifTilDetailAction.do?tilcod=1000000244875","千葉県妖怪奇異史談")</f>
        <v>千葉県妖怪奇異史談</v>
      </c>
      <c r="C34" s="6" t="s">
        <v>150</v>
      </c>
      <c r="D34" s="16" t="str">
        <f>"荒川 法勝／編"</f>
        <v>荒川 法勝／編</v>
      </c>
      <c r="E34" s="16" t="str">
        <f>"暁印書館"</f>
        <v>暁印書館</v>
      </c>
      <c r="F34" s="17">
        <v>1997</v>
      </c>
      <c r="G34" s="12"/>
    </row>
    <row r="35" spans="1:7" ht="30" customHeight="1">
      <c r="A35" s="5">
        <v>33</v>
      </c>
      <c r="B35" s="6" t="str">
        <f>HYPERLINK("https://www.library.pref.chiba.lg.jp/licsxp-iopac/WOpacMsgNewListToTifTilDetailAction.do?tilcod=1000000853640","千葉市の民話・伝説・歴史ばなし")</f>
        <v>千葉市の民話・伝説・歴史ばなし</v>
      </c>
      <c r="C35" s="6" t="s">
        <v>93</v>
      </c>
      <c r="D35" s="7" t="s">
        <v>6</v>
      </c>
      <c r="E35" s="7" t="s">
        <v>37</v>
      </c>
      <c r="F35" s="4">
        <v>1979</v>
      </c>
      <c r="G35" s="12"/>
    </row>
    <row r="36" spans="1:7" ht="30" customHeight="1">
      <c r="A36" s="5">
        <v>34</v>
      </c>
      <c r="B36" s="5" t="str">
        <f>HYPERLINK("https://www.library.pref.chiba.lg.jp/licsxp-iopac/WOpacMsgNewListToTifTilDetailAction.do?tilcod=1000000855686","千葉の伝説")</f>
        <v>千葉の伝説</v>
      </c>
      <c r="C36" s="5" t="s">
        <v>101</v>
      </c>
      <c r="D36" s="7" t="s">
        <v>10</v>
      </c>
      <c r="E36" s="7" t="s">
        <v>40</v>
      </c>
      <c r="F36" s="4">
        <v>1981</v>
      </c>
      <c r="G36" s="12"/>
    </row>
    <row r="37" spans="1:7" ht="30" customHeight="1">
      <c r="A37" s="5">
        <v>35</v>
      </c>
      <c r="B37" s="5" t="str">
        <f>HYPERLINK("https://www.library.pref.chiba.lg.jp/licsxp-iopac/WOpacMsgNewListToTifTilDetailAction.do?tilcod=1000000745673","千葉のはごろも")</f>
        <v>千葉のはごろも</v>
      </c>
      <c r="C37" s="5" t="s">
        <v>133</v>
      </c>
      <c r="D37" s="7" t="s">
        <v>24</v>
      </c>
      <c r="E37" s="7" t="s">
        <v>57</v>
      </c>
      <c r="F37" s="4">
        <v>1976</v>
      </c>
      <c r="G37" s="12"/>
    </row>
    <row r="38" spans="1:7" ht="30" customHeight="1">
      <c r="A38" s="5">
        <v>36</v>
      </c>
      <c r="B38" s="5" t="str">
        <f>HYPERLINK("https://www.library.pref.chiba.lg.jp/licsxp-iopac/WOpacMsgNewListToTifTilDetailAction.do?tilcod=1000000905526","千葉のふるさとむかし話")</f>
        <v>千葉のふるさとむかし話</v>
      </c>
      <c r="C38" s="5" t="s">
        <v>96</v>
      </c>
      <c r="D38" s="7"/>
      <c r="E38" s="7" t="s">
        <v>33</v>
      </c>
      <c r="F38" s="4">
        <v>1992</v>
      </c>
      <c r="G38" s="13"/>
    </row>
    <row r="39" spans="1:7" ht="30" customHeight="1">
      <c r="A39" s="5">
        <v>37</v>
      </c>
      <c r="B39" s="5" t="str">
        <f>HYPERLINK("https://www.library.pref.chiba.lg.jp/licsxp-iopac/WOpacMsgNewListToTifTilDetailAction.do?tilcod=1000000752018","千葉県の民話")</f>
        <v>千葉県の民話</v>
      </c>
      <c r="C39" s="5" t="s">
        <v>102</v>
      </c>
      <c r="D39" s="7" t="s">
        <v>11</v>
      </c>
      <c r="E39" s="7" t="s">
        <v>41</v>
      </c>
      <c r="F39" s="4">
        <v>1980</v>
      </c>
      <c r="G39" s="12"/>
    </row>
    <row r="40" spans="1:7" ht="30" customHeight="1">
      <c r="A40" s="5">
        <v>38</v>
      </c>
      <c r="B40" s="5" t="str">
        <f>HYPERLINK("https://www.library.pref.chiba.lg.jp/licsxp-iopac/WOpacMsgNewListToTifTilDetailAction.do?tilcod=1000000454818","千葉のむかし話　改訂版")</f>
        <v>千葉のむかし話　改訂版</v>
      </c>
      <c r="C40" s="5" t="s">
        <v>88</v>
      </c>
      <c r="D40" s="5" t="s">
        <v>75</v>
      </c>
      <c r="E40" s="5" t="s">
        <v>40</v>
      </c>
      <c r="F40" s="4">
        <v>1986</v>
      </c>
      <c r="G40" s="12"/>
    </row>
    <row r="41" spans="1:7" ht="30" customHeight="1">
      <c r="A41" s="5">
        <v>39</v>
      </c>
      <c r="B41" s="5" t="str">
        <f>HYPERLINK("https://www.library.pref.chiba.lg.jp/licsxp-iopac/WOpacMsgNewListToTifTilDetailAction.do?tilcod=1000000844478","千葉のむかし話　続")</f>
        <v>千葉のむかし話　続</v>
      </c>
      <c r="C41" s="5" t="s">
        <v>92</v>
      </c>
      <c r="D41" s="7" t="s">
        <v>10</v>
      </c>
      <c r="E41" s="7" t="s">
        <v>40</v>
      </c>
      <c r="F41" s="4">
        <v>1980</v>
      </c>
      <c r="G41" s="12"/>
    </row>
    <row r="42" spans="1:7" ht="30" customHeight="1">
      <c r="A42" s="5">
        <v>40</v>
      </c>
      <c r="B42" s="5" t="str">
        <f>HYPERLINK("https://www.library.pref.chiba.lg.jp/licsxp-iopac/WOpacMsgNewListToTifTilDetailAction.do?tilcod=1000100331718","千葉の妖怪大集合")</f>
        <v>千葉の妖怪大集合</v>
      </c>
      <c r="C42" s="21" t="s">
        <v>166</v>
      </c>
      <c r="D42" s="5"/>
      <c r="E42" s="8" t="s">
        <v>81</v>
      </c>
      <c r="F42" s="9">
        <v>2015</v>
      </c>
      <c r="G42" s="12"/>
    </row>
    <row r="43" spans="1:7" ht="30" customHeight="1">
      <c r="A43" s="5">
        <v>41</v>
      </c>
      <c r="B43" s="6" t="str">
        <f>HYPERLINK("https://www.library.pref.chiba.lg.jp/licsxp-iopac/WOpacMsgNewListToTifTilDetailAction.do?tilcod=1000000152879","千葉のわらい")</f>
        <v>千葉のわらい</v>
      </c>
      <c r="C43" s="6" t="s">
        <v>97</v>
      </c>
      <c r="D43" s="7" t="s">
        <v>73</v>
      </c>
      <c r="E43" s="20" t="s">
        <v>74</v>
      </c>
      <c r="F43" s="4">
        <v>2006</v>
      </c>
      <c r="G43" s="13"/>
    </row>
    <row r="44" spans="1:7" ht="30" customHeight="1">
      <c r="A44" s="5">
        <v>42</v>
      </c>
      <c r="B44" s="5" t="str">
        <f>HYPERLINK("https://www.library.pref.chiba.lg.jp/licsxp-iopac/WOpacMsgNewListToTifTilDetailAction.do?tilcod=1000000707346","津波と子狐")</f>
        <v>津波と子狐</v>
      </c>
      <c r="C44" s="5" t="s">
        <v>163</v>
      </c>
      <c r="D44" s="16" t="str">
        <f>"鈴木 茂／作"</f>
        <v>鈴木 茂／作</v>
      </c>
      <c r="E44" s="16" t="str">
        <f>"白里朗読同好会"</f>
        <v>白里朗読同好会</v>
      </c>
      <c r="F44" s="17">
        <v>2005</v>
      </c>
      <c r="G44" s="13"/>
    </row>
    <row r="45" spans="1:7" ht="30" customHeight="1">
      <c r="A45" s="5">
        <v>43</v>
      </c>
      <c r="B45" s="6" t="str">
        <f>HYPERLINK("https://www.library.pref.chiba.lg.jp/licsxp-iopac/WOpacMsgNewListToTifTilDetailAction.do?tilcod=1000000915283","東金の昔ばなし")</f>
        <v>東金の昔ばなし</v>
      </c>
      <c r="C45" s="6" t="s">
        <v>135</v>
      </c>
      <c r="D45" s="7" t="s">
        <v>4</v>
      </c>
      <c r="E45" s="7" t="s">
        <v>34</v>
      </c>
      <c r="F45" s="4">
        <v>1989</v>
      </c>
      <c r="G45" s="12"/>
    </row>
    <row r="46" spans="1:7" ht="30" customHeight="1">
      <c r="A46" s="5">
        <v>44</v>
      </c>
      <c r="B46" s="6" t="str">
        <f>HYPERLINK("https://www.library.pref.chiba.lg.jp/licsxp-iopac/WOpacMsgNewListToTifTilDetailAction.do?tilcod=1000100242519","東総の伝説と奇談")</f>
        <v>東総の伝説と奇談</v>
      </c>
      <c r="C46" s="6" t="s">
        <v>151</v>
      </c>
      <c r="D46" s="16" t="str">
        <f>"高森 良昌／著"</f>
        <v>高森 良昌／著</v>
      </c>
      <c r="E46" s="16" t="str">
        <f>"常総新聞社"</f>
        <v>常総新聞社</v>
      </c>
      <c r="F46" s="17">
        <v>1990</v>
      </c>
      <c r="G46" s="13"/>
    </row>
    <row r="47" spans="1:7" ht="30" customHeight="1">
      <c r="A47" s="5">
        <v>45</v>
      </c>
      <c r="B47" s="6" t="str">
        <f>HYPERLINK("https://www.library.pref.chiba.lg.jp/licsxp-iopac/WOpacMsgNewListToTifTilDetailAction.do?tilcod=1000000328598","富浦の昔ばなし")</f>
        <v>富浦の昔ばなし</v>
      </c>
      <c r="C47" s="6" t="s">
        <v>94</v>
      </c>
      <c r="D47" s="7" t="s">
        <v>0</v>
      </c>
      <c r="E47" s="7" t="s">
        <v>28</v>
      </c>
      <c r="F47" s="4">
        <v>2000</v>
      </c>
      <c r="G47" s="12"/>
    </row>
    <row r="48" spans="1:7" ht="30" customHeight="1">
      <c r="A48" s="5">
        <v>46</v>
      </c>
      <c r="B48" s="6" t="str">
        <f>HYPERLINK("https://www.library.pref.chiba.lg.jp/licsxp-iopac/WOpacMsgNewListToTifTilDetailAction.do?tilcod=1000000727524","富浦の昔ばなし　第２集")</f>
        <v>富浦の昔ばなし　第２集</v>
      </c>
      <c r="C48" s="6" t="s">
        <v>136</v>
      </c>
      <c r="D48" s="7" t="s">
        <v>1</v>
      </c>
      <c r="E48" s="7" t="s">
        <v>29</v>
      </c>
      <c r="F48" s="4">
        <v>2006</v>
      </c>
      <c r="G48" s="13"/>
    </row>
    <row r="49" spans="1:7" ht="30" customHeight="1">
      <c r="A49" s="5">
        <v>47</v>
      </c>
      <c r="B49" s="6" t="str">
        <f>HYPERLINK("https://www.library.pref.chiba.lg.jp/licsxp-iopac/WOpacMsgNewListToTifTilDetailAction.do?tilcod=1000000905533","富里村史　通史編")</f>
        <v>富里村史　通史編</v>
      </c>
      <c r="C49" s="6" t="s">
        <v>146</v>
      </c>
      <c r="D49" s="16"/>
      <c r="E49" s="16"/>
      <c r="F49" s="18">
        <v>1986</v>
      </c>
      <c r="G49" s="12"/>
    </row>
    <row r="50" spans="1:7" ht="30" customHeight="1">
      <c r="A50" s="5">
        <v>48</v>
      </c>
      <c r="B50" s="6" t="str">
        <f>HYPERLINK("https://www.library.pref.chiba.lg.jp/licsxp-iopac/WOpacMsgNewListToTifTilDetailAction.do?tilcod=1000000579251","謎のなんじゃもんじゃ　千葉の民話")</f>
        <v>謎のなんじゃもんじゃ　千葉の民話</v>
      </c>
      <c r="C50" s="6" t="s">
        <v>142</v>
      </c>
      <c r="D50" s="16" t="str">
        <f>"岡崎 柾男／著"</f>
        <v>岡崎 柾男／著</v>
      </c>
      <c r="E50" s="16" t="str">
        <f>"げんごろう"</f>
        <v>げんごろう</v>
      </c>
      <c r="F50" s="17">
        <v>1996</v>
      </c>
      <c r="G50" s="12"/>
    </row>
    <row r="51" spans="1:7" ht="30" customHeight="1">
      <c r="A51" s="5">
        <v>49</v>
      </c>
      <c r="B51" s="6" t="str">
        <f>HYPERLINK("https://www.library.pref.chiba.lg.jp/licsxp-iopac/WOpacMsgNewListToTifTilDetailAction.do?tilcod=1000100194349","習志野の民話")</f>
        <v>習志野の民話</v>
      </c>
      <c r="C51" s="6" t="s">
        <v>137</v>
      </c>
      <c r="D51" s="7"/>
      <c r="E51" s="7" t="s">
        <v>36</v>
      </c>
      <c r="F51" s="4">
        <v>2013</v>
      </c>
      <c r="G51" s="12"/>
    </row>
    <row r="52" spans="1:7" ht="30" customHeight="1">
      <c r="A52" s="5">
        <v>50</v>
      </c>
      <c r="B52" s="6" t="str">
        <f>HYPERLINK("https://www.library.pref.chiba.lg.jp/licsxp-iopac/WOpacMsgNewListToTifTilDetailAction.do?tilcod=1000100194350","習志野の民話　第２集")</f>
        <v>習志野の民話　第２集</v>
      </c>
      <c r="C52" s="6" t="s">
        <v>138</v>
      </c>
      <c r="D52" s="7"/>
      <c r="E52" s="7" t="s">
        <v>36</v>
      </c>
      <c r="F52" s="4">
        <v>2014</v>
      </c>
      <c r="G52" s="12"/>
    </row>
    <row r="53" spans="1:7" ht="30" customHeight="1">
      <c r="A53" s="5">
        <v>51</v>
      </c>
      <c r="B53" s="6" t="str">
        <f>HYPERLINK("https://www.library.pref.chiba.lg.jp/licsxp-iopac/WOpacMsgNewListToTifTilDetailAction.do?tilcod=1000000853587","西かずさ昔むかし")</f>
        <v>西かずさ昔むかし</v>
      </c>
      <c r="C53" s="6" t="s">
        <v>147</v>
      </c>
      <c r="D53" s="16">
        <f>""</f>
      </c>
      <c r="E53" s="16" t="str">
        <f>"木更津青年会議所"</f>
        <v>木更津青年会議所</v>
      </c>
      <c r="F53" s="17">
        <v>1983</v>
      </c>
      <c r="G53" s="12"/>
    </row>
    <row r="54" spans="1:7" ht="30" customHeight="1">
      <c r="A54" s="5">
        <v>52</v>
      </c>
      <c r="B54" s="6" t="str">
        <f>HYPERLINK("https://www.library.pref.chiba.lg.jp/licsxp-iopac/WOpacMsgNewListToTifTilDetailAction.do?tilcod=1000000745670","にへえじいさんとむじな")</f>
        <v>にへえじいさんとむじな</v>
      </c>
      <c r="C54" s="6" t="s">
        <v>113</v>
      </c>
      <c r="D54" s="7" t="s">
        <v>27</v>
      </c>
      <c r="E54" s="7" t="s">
        <v>57</v>
      </c>
      <c r="F54" s="4">
        <v>1976</v>
      </c>
      <c r="G54" s="13"/>
    </row>
    <row r="55" spans="1:6" ht="30" customHeight="1">
      <c r="A55" s="5">
        <v>53</v>
      </c>
      <c r="B55" s="15" t="str">
        <f>HYPERLINK("https://www.library.pref.chiba.lg.jp/licsxp-iopac/WOpacMsgNewListToTifTilDetailAction.do?tilcod=1000000372511","日本の伝説　1")</f>
        <v>日本の伝説　1</v>
      </c>
      <c r="C55" s="15" t="s">
        <v>152</v>
      </c>
      <c r="D55" s="16" t="str">
        <f>"柳田 国男／著"</f>
        <v>柳田 国男／著</v>
      </c>
      <c r="E55" s="16" t="s">
        <v>78</v>
      </c>
      <c r="F55" s="17">
        <v>1980</v>
      </c>
    </row>
    <row r="56" spans="1:6" ht="30" customHeight="1">
      <c r="A56" s="5">
        <v>54</v>
      </c>
      <c r="B56" s="6" t="str">
        <f>HYPERLINK("https://www.library.pref.chiba.lg.jp/licsxp-iopac/WOpacMsgNewListToTifTilDetailAction.do?tilcod=1000000372512","日本の伝説　２")</f>
        <v>日本の伝説　２</v>
      </c>
      <c r="C56" s="6" t="s">
        <v>153</v>
      </c>
      <c r="D56" s="16" t="s">
        <v>79</v>
      </c>
      <c r="E56" s="16" t="s">
        <v>78</v>
      </c>
      <c r="F56" s="17">
        <v>1980</v>
      </c>
    </row>
    <row r="57" spans="1:6" ht="30" customHeight="1">
      <c r="A57" s="5">
        <v>55</v>
      </c>
      <c r="B57" s="6" t="str">
        <f>HYPERLINK("https://www.library.pref.chiba.lg.jp/licsxp-iopac/WOpacMsgNewListToTifTilDetailAction.do?tilcod=1000000755529","日本のふるさと・こどもの民話　7巻　くらげほねなし")</f>
        <v>日本のふるさと・こどもの民話　7巻　くらげほねなし</v>
      </c>
      <c r="C57" s="6" t="s">
        <v>167</v>
      </c>
      <c r="D57" s="5"/>
      <c r="E57" s="8" t="s">
        <v>82</v>
      </c>
      <c r="F57" s="9">
        <v>1982</v>
      </c>
    </row>
    <row r="58" spans="1:6" ht="30" customHeight="1">
      <c r="A58" s="5">
        <v>56</v>
      </c>
      <c r="B58" s="5" t="str">
        <f>HYPERLINK("https://www.library.pref.chiba.lg.jp/licsxp-iopac/WOpacMsgNewListToTifTilDetailAction.do?tilcod=1000000745666","野田のさるかに")</f>
        <v>野田のさるかに</v>
      </c>
      <c r="C58" s="5" t="s">
        <v>112</v>
      </c>
      <c r="D58" s="7" t="s">
        <v>26</v>
      </c>
      <c r="E58" s="7" t="s">
        <v>57</v>
      </c>
      <c r="F58" s="4">
        <v>1976</v>
      </c>
    </row>
    <row r="59" spans="1:6" ht="30" customHeight="1">
      <c r="A59" s="5">
        <v>57</v>
      </c>
      <c r="B59" s="5" t="str">
        <f>HYPERLINK("https://www.library.pref.chiba.lg.jp/licsxp-iopac/WOpacMsgNewListToTifTilDetailAction.do?tilcod=1000000398237","八人の勇士とふしぎな玉")</f>
        <v>八人の勇士とふしぎな玉</v>
      </c>
      <c r="C59" s="5" t="s">
        <v>114</v>
      </c>
      <c r="D59" s="3" t="s">
        <v>70</v>
      </c>
      <c r="E59" s="3" t="s">
        <v>51</v>
      </c>
      <c r="F59" s="14">
        <v>1980</v>
      </c>
    </row>
    <row r="60" spans="1:6" ht="30" customHeight="1">
      <c r="A60" s="5">
        <v>58</v>
      </c>
      <c r="B60" s="5" t="str">
        <f>HYPERLINK("https://www.library.pref.chiba.lg.jp/licsxp-iopac/WOpacMsgNewListToTifTilDetailAction.do?tilcod=1000000745669","人くいおに")</f>
        <v>人くいおに</v>
      </c>
      <c r="C60" s="5" t="s">
        <v>109</v>
      </c>
      <c r="D60" s="7" t="s">
        <v>24</v>
      </c>
      <c r="E60" s="7" t="s">
        <v>57</v>
      </c>
      <c r="F60" s="4">
        <v>1976</v>
      </c>
    </row>
    <row r="61" spans="1:6" ht="30" customHeight="1">
      <c r="A61" s="5">
        <v>59</v>
      </c>
      <c r="B61" s="6" t="str">
        <f>HYPERLINK("https://www.library.pref.chiba.lg.jp/licsxp-iopac/WOpacMsgNewListToTifTilDetailAction.do?tilcod=1000000593868","ふるさと印西地方の民話・伝説")</f>
        <v>ふるさと印西地方の民話・伝説</v>
      </c>
      <c r="C61" s="6" t="s">
        <v>157</v>
      </c>
      <c r="D61" s="16" t="str">
        <f>"阿部 義雄／編集"</f>
        <v>阿部 義雄／編集</v>
      </c>
      <c r="E61" s="16" t="str">
        <f>"[阿部義雄]"</f>
        <v>[阿部義雄]</v>
      </c>
      <c r="F61" s="17">
        <v>1980</v>
      </c>
    </row>
    <row r="62" spans="1:6" ht="30" customHeight="1">
      <c r="A62" s="5">
        <v>60</v>
      </c>
      <c r="B62" s="5" t="str">
        <f>HYPERLINK("https://www.library.pref.chiba.lg.jp/licsxp-iopac/WOpacMsgNewListToTifTilDetailAction.do?tilcod=1000000663013","ふるさとお話の旅　３")</f>
        <v>ふるさとお話の旅　３</v>
      </c>
      <c r="C62" s="5" t="s">
        <v>89</v>
      </c>
      <c r="D62" s="7" t="s">
        <v>20</v>
      </c>
      <c r="E62" s="7" t="s">
        <v>52</v>
      </c>
      <c r="F62" s="4">
        <v>2005</v>
      </c>
    </row>
    <row r="63" spans="1:6" ht="30" customHeight="1">
      <c r="A63" s="5">
        <v>61</v>
      </c>
      <c r="B63" s="6" t="str">
        <f>HYPERLINK("https://www.library.pref.chiba.lg.jp/licsxp-iopac/WOpacMsgNewListToTifTilDetailAction.do?tilcod=1000000844385","ふるさと千葉県の民話")</f>
        <v>ふるさと千葉県の民話</v>
      </c>
      <c r="C63" s="6" t="s">
        <v>90</v>
      </c>
      <c r="D63" s="7" t="s">
        <v>7</v>
      </c>
      <c r="E63" s="7" t="s">
        <v>37</v>
      </c>
      <c r="F63" s="4">
        <v>1980</v>
      </c>
    </row>
    <row r="64" spans="1:6" ht="30" customHeight="1">
      <c r="A64" s="5">
        <v>62</v>
      </c>
      <c r="B64" s="6" t="str">
        <f>HYPERLINK("https://www.library.pref.chiba.lg.jp/licsxp-iopac/WOpacMsgNewListToTifTilDetailAction.do?tilcod=1000000745672","へったれよめ　房総むかしむかし絵本 7")</f>
        <v>へったれよめ　房総むかしむかし絵本 7</v>
      </c>
      <c r="C64" s="6" t="s">
        <v>165</v>
      </c>
      <c r="D64" s="5"/>
      <c r="E64" s="8" t="s">
        <v>80</v>
      </c>
      <c r="F64" s="9">
        <v>1976</v>
      </c>
    </row>
    <row r="65" spans="1:6" ht="30" customHeight="1">
      <c r="A65" s="5">
        <v>63</v>
      </c>
      <c r="B65" s="6" t="str">
        <f>HYPERLINK("https://www.library.pref.chiba.lg.jp/licsxp-iopac/WOpacMsgNewListToTifTilDetailAction.do?tilcod=1000000002490","へっぷりむすこ")</f>
        <v>へっぷりむすこ</v>
      </c>
      <c r="C65" s="6" t="s">
        <v>108</v>
      </c>
      <c r="D65" s="7" t="s">
        <v>23</v>
      </c>
      <c r="E65" s="7" t="s">
        <v>56</v>
      </c>
      <c r="F65" s="4">
        <v>2000</v>
      </c>
    </row>
    <row r="66" spans="1:6" ht="30" customHeight="1">
      <c r="A66" s="5">
        <v>64</v>
      </c>
      <c r="B66" s="6" t="str">
        <f>HYPERLINK("https://www.library.pref.chiba.lg.jp/licsxp-iopac/WOpacMsgNewListToTifTilDetailAction.do?tilcod=1000000871997","房総の伝説")</f>
        <v>房総の伝説</v>
      </c>
      <c r="C66" s="6" t="s">
        <v>95</v>
      </c>
      <c r="D66" s="16" t="str">
        <f>"荒川 法勝／編"</f>
        <v>荒川 法勝／編</v>
      </c>
      <c r="E66" s="16" t="str">
        <f>"暁書房"</f>
        <v>暁書房</v>
      </c>
      <c r="F66" s="17">
        <v>1975</v>
      </c>
    </row>
    <row r="67" spans="1:6" ht="30" customHeight="1">
      <c r="A67" s="5">
        <v>65</v>
      </c>
      <c r="B67" s="6" t="str">
        <f>HYPERLINK("https://www.library.pref.chiba.lg.jp/licsxp-iopac/WOpacMsgNewListToTifTilDetailAction.do?tilcod=1000000731360","房総の伝説")</f>
        <v>房総の伝説</v>
      </c>
      <c r="C67" s="6" t="s">
        <v>143</v>
      </c>
      <c r="D67" s="16" t="str">
        <f>"平野 馨／編著"</f>
        <v>平野 馨／編著</v>
      </c>
      <c r="E67" s="16" t="str">
        <f>"第一法規"</f>
        <v>第一法規</v>
      </c>
      <c r="F67" s="17">
        <v>2004</v>
      </c>
    </row>
    <row r="68" spans="1:6" ht="30" customHeight="1">
      <c r="A68" s="5">
        <v>66</v>
      </c>
      <c r="B68" s="6" t="str">
        <f>HYPERLINK("https://www.library.pref.chiba.lg.jp/licsxp-iopac/WOpacMsgNewListToTifTilDetailAction.do?tilcod=1000000761885","房総の秘められた話、奇々怪々な話")</f>
        <v>房総の秘められた話、奇々怪々な話</v>
      </c>
      <c r="C68" s="6" t="s">
        <v>154</v>
      </c>
      <c r="D68" s="16" t="str">
        <f>"大衆文学研究会千葉支部／編著"</f>
        <v>大衆文学研究会千葉支部／編著</v>
      </c>
      <c r="E68" s="16" t="str">
        <f>"崙書房"</f>
        <v>崙書房</v>
      </c>
      <c r="F68" s="17">
        <v>1983</v>
      </c>
    </row>
    <row r="69" spans="1:6" ht="30" customHeight="1">
      <c r="A69" s="5">
        <v>67</v>
      </c>
      <c r="B69" s="5" t="str">
        <f>HYPERLINK("https://www.library.pref.chiba.lg.jp/licsxp-iopac/WOpacMsgNewListToTifTilDetailAction.do?tilcod=1000000759900","房総の不思議な話、珍しい話")</f>
        <v>房総の不思議な話、珍しい話</v>
      </c>
      <c r="C69" s="5" t="s">
        <v>155</v>
      </c>
      <c r="D69" s="16" t="str">
        <f>"大衆文学研究会千葉支部／編著"</f>
        <v>大衆文学研究会千葉支部／編著</v>
      </c>
      <c r="E69" s="16" t="str">
        <f>"崙書房"</f>
        <v>崙書房</v>
      </c>
      <c r="F69" s="17">
        <v>1983</v>
      </c>
    </row>
    <row r="70" spans="1:6" ht="30" customHeight="1">
      <c r="A70" s="5">
        <v>68</v>
      </c>
      <c r="B70" s="6" t="str">
        <f>HYPERLINK("https://www.library.pref.chiba.lg.jp/licsxp-iopac/WOpacMsgNewListToTifTilDetailAction.do?tilcod=1000000773929","房総の民話")</f>
        <v>房総の民話</v>
      </c>
      <c r="C70" s="6" t="s">
        <v>156</v>
      </c>
      <c r="D70" s="16">
        <f>""</f>
      </c>
      <c r="E70" s="16" t="str">
        <f>"千葉相互銀行"</f>
        <v>千葉相互銀行</v>
      </c>
      <c r="F70" s="17"/>
    </row>
    <row r="71" spans="1:6" ht="30" customHeight="1">
      <c r="A71" s="5">
        <v>69</v>
      </c>
      <c r="B71" s="5" t="str">
        <f>HYPERLINK("https://www.library.pref.chiba.lg.jp/licsxp-iopac/WOpacMsgNewListToTifTilDetailAction.do?tilcod=1000000734293","房総の民話")</f>
        <v>房総の民話</v>
      </c>
      <c r="C71" s="5" t="s">
        <v>99</v>
      </c>
      <c r="D71" s="7" t="s">
        <v>9</v>
      </c>
      <c r="E71" s="7" t="s">
        <v>39</v>
      </c>
      <c r="F71" s="4">
        <v>1978</v>
      </c>
    </row>
    <row r="72" spans="1:6" ht="30" customHeight="1">
      <c r="A72" s="5">
        <v>70</v>
      </c>
      <c r="B72" s="6" t="str">
        <f>HYPERLINK("https://www.library.pref.chiba.lg.jp/licsxp-iopac/WOpacMsgNewListToTifTilDetailAction.do?tilcod=1000000886364","房総・民話撰")</f>
        <v>房総・民話撰</v>
      </c>
      <c r="C72" s="6" t="s">
        <v>141</v>
      </c>
      <c r="D72" s="16" t="str">
        <f>"安藤 操／著"</f>
        <v>安藤 操／著</v>
      </c>
      <c r="E72" s="16" t="str">
        <f>"千秋社"</f>
        <v>千秋社</v>
      </c>
      <c r="F72" s="17">
        <v>1991</v>
      </c>
    </row>
    <row r="73" spans="1:6" ht="30" customHeight="1">
      <c r="A73" s="5">
        <v>71</v>
      </c>
      <c r="B73" s="5" t="str">
        <f>HYPERLINK("https://www.library.pref.chiba.lg.jp/licsxp-iopac/WOpacMsgNewListToTifTilDetailAction.do?tilcod=1000000734464","房総昔話散歩")</f>
        <v>房総昔話散歩</v>
      </c>
      <c r="C73" s="5" t="s">
        <v>104</v>
      </c>
      <c r="D73" s="7" t="s">
        <v>16</v>
      </c>
      <c r="E73" s="7" t="s">
        <v>46</v>
      </c>
      <c r="F73" s="4">
        <v>1973</v>
      </c>
    </row>
    <row r="74" spans="1:6" ht="30" customHeight="1">
      <c r="A74" s="5">
        <v>72</v>
      </c>
      <c r="B74" s="6" t="str">
        <f>HYPERLINK("https://www.library.pref.chiba.lg.jp/licsxp-iopac/WOpacMsgNewListToTifTilDetailAction.do?tilcod=1000000844473","房総むかしばなし　その１")</f>
        <v>房総むかしばなし　その１</v>
      </c>
      <c r="C74" s="6" t="s">
        <v>100</v>
      </c>
      <c r="D74" s="7" t="s">
        <v>8</v>
      </c>
      <c r="E74" s="7" t="s">
        <v>38</v>
      </c>
      <c r="F74" s="4">
        <v>1978</v>
      </c>
    </row>
    <row r="75" spans="1:6" ht="30" customHeight="1">
      <c r="A75" s="5">
        <v>73</v>
      </c>
      <c r="B75" s="6" t="str">
        <f>HYPERLINK("https://www.library.pref.chiba.lg.jp/licsxp-iopac/WOpacMsgNewListToTifTilDetailAction.do?tilcod=1000002030743","奉免の常盤井姫")</f>
        <v>奉免の常盤井姫</v>
      </c>
      <c r="C75" s="6" t="s">
        <v>124</v>
      </c>
      <c r="D75" s="7" t="s">
        <v>22</v>
      </c>
      <c r="E75" s="7" t="s">
        <v>55</v>
      </c>
      <c r="F75" s="4">
        <v>2009</v>
      </c>
    </row>
    <row r="76" spans="1:6" ht="30" customHeight="1">
      <c r="A76" s="5">
        <v>74</v>
      </c>
      <c r="B76" s="6" t="str">
        <f>HYPERLINK("https://www.library.pref.chiba.lg.jp/licsxp-iopac/WOpacMsgNewListToTifTilDetailAction.do?tilcod=1000001934384","真間の手児奈")</f>
        <v>真間の手児奈</v>
      </c>
      <c r="C76" s="6" t="s">
        <v>122</v>
      </c>
      <c r="D76" s="7" t="s">
        <v>5</v>
      </c>
      <c r="E76" s="7" t="s">
        <v>53</v>
      </c>
      <c r="F76" s="4">
        <v>2008</v>
      </c>
    </row>
    <row r="77" spans="1:6" ht="30" customHeight="1">
      <c r="A77" s="5">
        <v>75</v>
      </c>
      <c r="B77" s="7" t="str">
        <f>HYPERLINK("https://www.library.pref.chiba.lg.jp/licsxp-iopac/WOpacMsgNewListToTifTilDetailAction.do?tilcod=1000000325626","マリモになったおひめさま千葉市のはなし")</f>
        <v>マリモになったおひめさま千葉市のはなし</v>
      </c>
      <c r="C77" s="7" t="s">
        <v>132</v>
      </c>
      <c r="D77" s="3" t="s">
        <v>63</v>
      </c>
      <c r="E77" s="3" t="s">
        <v>40</v>
      </c>
      <c r="F77" s="11">
        <v>1991</v>
      </c>
    </row>
    <row r="78" spans="1:6" ht="30" customHeight="1">
      <c r="A78" s="5">
        <v>76</v>
      </c>
      <c r="B78" s="6" t="str">
        <f>HYPERLINK("https://www.library.pref.chiba.lg.jp/licsxp-iopac/WOpacMsgNewListToTifTilDetailAction.do?tilcod=1000000959857","宮久保むかし話")</f>
        <v>宮久保むかし話</v>
      </c>
      <c r="C78" s="6" t="s">
        <v>120</v>
      </c>
      <c r="D78" s="7" t="s">
        <v>5</v>
      </c>
      <c r="E78" s="7" t="s">
        <v>35</v>
      </c>
      <c r="F78" s="4">
        <v>1992</v>
      </c>
    </row>
    <row r="79" spans="1:6" ht="30" customHeight="1">
      <c r="A79" s="5">
        <v>77</v>
      </c>
      <c r="B79" s="6" t="str">
        <f>HYPERLINK("https://www.library.pref.chiba.lg.jp/licsxp-iopac/WOpacMsgNewListToTifTilDetailAction.do?tilcod=1000000653406","民話と生活神崎町")</f>
        <v>民話と生活神崎町</v>
      </c>
      <c r="C79" s="6" t="s">
        <v>144</v>
      </c>
      <c r="D79" s="16">
        <f>""</f>
      </c>
      <c r="E79" s="16" t="str">
        <f>"神崎町教育委員会"</f>
        <v>神崎町教育委員会</v>
      </c>
      <c r="F79" s="17">
        <v>2004</v>
      </c>
    </row>
    <row r="80" spans="1:6" ht="30" customHeight="1">
      <c r="A80" s="5">
        <v>78</v>
      </c>
      <c r="B80" s="6" t="str">
        <f>HYPERLINK("https://www.library.pref.chiba.lg.jp/licsxp-iopac/WOpacMsgNewListToTifTilDetailAction.do?tilcod=1000000941523","むつざわの伝説と昔ばなし")</f>
        <v>むつざわの伝説と昔ばなし</v>
      </c>
      <c r="C80" s="6" t="s">
        <v>161</v>
      </c>
      <c r="D80" s="16" t="str">
        <f>"睦沢町立歴史民俗資料館／編集"</f>
        <v>睦沢町立歴史民俗資料館／編集</v>
      </c>
      <c r="E80" s="16" t="str">
        <f>"睦沢町教育委員会"</f>
        <v>睦沢町教育委員会</v>
      </c>
      <c r="F80" s="17">
        <v>1989</v>
      </c>
    </row>
    <row r="81" spans="1:6" ht="30" customHeight="1">
      <c r="A81" s="5">
        <v>79</v>
      </c>
      <c r="B81" s="6" t="str">
        <f>HYPERLINK("https://www.library.pref.chiba.lg.jp/licsxp-iopac/WOpacMsgNewListToTifTilDetailAction.do?tilcod=1000000952886","八街昔話")</f>
        <v>八街昔話</v>
      </c>
      <c r="C81" s="6" t="s">
        <v>139</v>
      </c>
      <c r="D81" s="1" t="s">
        <v>60</v>
      </c>
      <c r="E81" s="1" t="s">
        <v>59</v>
      </c>
      <c r="F81" s="14">
        <v>1981</v>
      </c>
    </row>
    <row r="82" spans="1:6" ht="30" customHeight="1">
      <c r="A82" s="5">
        <v>80</v>
      </c>
      <c r="B82" s="6" t="str">
        <f>HYPERLINK("https://www.library.pref.chiba.lg.jp/licsxp-iopac/WOpacMsgNewListToTifTilDetailAction.do?tilcod=1000100557038","八千代の昔話　四十三話")</f>
        <v>八千代の昔話　四十三話</v>
      </c>
      <c r="C82" s="6" t="s">
        <v>168</v>
      </c>
      <c r="D82" s="5"/>
      <c r="E82" s="8" t="s">
        <v>83</v>
      </c>
      <c r="F82" s="9">
        <v>2018</v>
      </c>
    </row>
    <row r="83" spans="1:6" ht="30" customHeight="1">
      <c r="A83" s="5">
        <v>81</v>
      </c>
      <c r="B83" s="7" t="str">
        <f>HYPERLINK("https://www.library.pref.chiba.lg.jp/licsxp-iopac/WOpacMsgNewListToTifTilDetailAction.do?tilcod=1000000325625","ゆうげんおしょうとばけムジナ君津市のはなし")</f>
        <v>ゆうげんおしょうとばけムジナ君津市のはなし</v>
      </c>
      <c r="C83" s="7" t="s">
        <v>131</v>
      </c>
      <c r="D83" s="3" t="s">
        <v>64</v>
      </c>
      <c r="E83" s="3" t="s">
        <v>40</v>
      </c>
      <c r="F83" s="11">
        <v>1991</v>
      </c>
    </row>
    <row r="84" spans="1:6" ht="30" customHeight="1">
      <c r="A84" s="5">
        <v>82</v>
      </c>
      <c r="B84" s="5" t="str">
        <f>HYPERLINK("https://www.library.pref.chiba.lg.jp/licsxp-iopac/WOpacMsgNewListToTifTilDetailAction.do?tilcod=1000100642427","四街道のむかし話")</f>
        <v>四街道のむかし話</v>
      </c>
      <c r="C84" s="5" t="s">
        <v>148</v>
      </c>
      <c r="D84" s="16"/>
      <c r="E84" s="16"/>
      <c r="F84" s="18">
        <v>2008</v>
      </c>
    </row>
    <row r="85" spans="1:6" ht="30" customHeight="1">
      <c r="A85" s="5">
        <v>83</v>
      </c>
      <c r="B85" s="6" t="str">
        <f>HYPERLINK("https://www.library.pref.chiba.lg.jp/licsxp-iopac/WOpacMsgNewListToTifTilDetailAction.do?tilcod=1000000672568","読みがたり千葉のむかし話")</f>
        <v>読みがたり千葉のむかし話</v>
      </c>
      <c r="C85" s="6" t="s">
        <v>106</v>
      </c>
      <c r="D85" s="7" t="s">
        <v>21</v>
      </c>
      <c r="E85" s="7" t="s">
        <v>40</v>
      </c>
      <c r="F85" s="4">
        <v>2005</v>
      </c>
    </row>
    <row r="96" ht="13.5">
      <c r="D96" s="19"/>
    </row>
  </sheetData>
  <sheetProtection/>
  <hyperlinks>
    <hyperlink ref="B15" r:id="rId1" display="柏のむかしばなし　ふるさとシリーズ その1"/>
  </hyperlinks>
  <printOptions/>
  <pageMargins left="0.7" right="0.7" top="0.75" bottom="0.75" header="0.3" footer="0.3"/>
  <pageSetup fitToHeight="0" fitToWidth="1"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creg</dc:creator>
  <cp:keywords/>
  <dc:description/>
  <cp:lastModifiedBy>adminlib</cp:lastModifiedBy>
  <cp:lastPrinted>2019-03-28T12:36:20Z</cp:lastPrinted>
  <dcterms:created xsi:type="dcterms:W3CDTF">2016-10-14T00:40:05Z</dcterms:created>
  <dcterms:modified xsi:type="dcterms:W3CDTF">2019-03-28T12:42:13Z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