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fl101\share\01_中央\01読書推進課(館内奉仕課)\01-2 児童室\★子どもの読書活動推進センター\教科書単元別資料リスト\Ｒ２\ＨＰ用\国語HP用\1年\"/>
    </mc:Choice>
  </mc:AlternateContent>
  <bookViews>
    <workbookView xWindow="0" yWindow="0" windowWidth="28800" windowHeight="12210"/>
  </bookViews>
  <sheets>
    <sheet name="小学校１年" sheetId="1" r:id="rId1"/>
  </sheets>
  <definedNames>
    <definedName name="_xlnm.Print_Area" localSheetId="0">小学校１年!$A$1:$G$64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64" i="1" l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4" i="1"/>
  <c r="E54" i="1"/>
  <c r="D54" i="1"/>
  <c r="C54" i="1"/>
  <c r="F53" i="1"/>
  <c r="E53" i="1"/>
  <c r="D53" i="1"/>
  <c r="C53" i="1"/>
  <c r="B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B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B28" i="1"/>
  <c r="E27" i="1"/>
  <c r="D27" i="1"/>
  <c r="C27" i="1"/>
  <c r="E26" i="1"/>
  <c r="D26" i="1"/>
  <c r="C26" i="1"/>
  <c r="F25" i="1"/>
  <c r="E25" i="1"/>
  <c r="D25" i="1"/>
  <c r="C25" i="1"/>
  <c r="E24" i="1"/>
  <c r="D24" i="1"/>
  <c r="C24" i="1"/>
  <c r="E23" i="1"/>
  <c r="D23" i="1"/>
  <c r="C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F10" i="1"/>
  <c r="E10" i="1"/>
  <c r="D10" i="1"/>
  <c r="C10" i="1"/>
  <c r="F9" i="1"/>
  <c r="E9" i="1"/>
  <c r="D9" i="1"/>
  <c r="C9" i="1"/>
  <c r="F8" i="1"/>
  <c r="E8" i="1"/>
  <c r="C8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<sst xmlns="http://schemas.openxmlformats.org/spreadsheetml/2006/main" count="68" uniqueCount="68">
  <si>
    <t>教科書単元別　資料リスト　〈小学校　国語〉</t>
    <phoneticPr fontId="1"/>
  </si>
  <si>
    <t>学年</t>
    <rPh sb="0" eb="2">
      <t>ガクネン</t>
    </rPh>
    <phoneticPr fontId="2"/>
  </si>
  <si>
    <t>単元名</t>
    <rPh sb="0" eb="2">
      <t>タンゲン</t>
    </rPh>
    <rPh sb="2" eb="3">
      <t>ナ</t>
    </rPh>
    <phoneticPr fontId="2"/>
  </si>
  <si>
    <t>教材名</t>
    <rPh sb="0" eb="2">
      <t>キョウザイ</t>
    </rPh>
    <rPh sb="2" eb="3">
      <t>ナ</t>
    </rPh>
    <phoneticPr fontId="2"/>
  </si>
  <si>
    <t>１年</t>
    <rPh sb="1" eb="2">
      <t>ネン</t>
    </rPh>
    <phoneticPr fontId="2"/>
  </si>
  <si>
    <t>資料名</t>
    <rPh sb="0" eb="2">
      <t>シリョウ</t>
    </rPh>
    <rPh sb="2" eb="3">
      <t>ナ</t>
    </rPh>
    <phoneticPr fontId="2"/>
  </si>
  <si>
    <t>著者</t>
    <rPh sb="0" eb="2">
      <t>チョシャ</t>
    </rPh>
    <phoneticPr fontId="2"/>
  </si>
  <si>
    <t>出版社</t>
    <rPh sb="0" eb="2">
      <t>シュッパン</t>
    </rPh>
    <rPh sb="2" eb="3">
      <t>シャ</t>
    </rPh>
    <phoneticPr fontId="2"/>
  </si>
  <si>
    <t>発行年</t>
    <rPh sb="0" eb="2">
      <t>ハッコウ</t>
    </rPh>
    <rPh sb="2" eb="3">
      <t>ネン</t>
    </rPh>
    <phoneticPr fontId="2"/>
  </si>
  <si>
    <t>ＩＳＢＮ</t>
    <phoneticPr fontId="1"/>
  </si>
  <si>
    <t>子ども向けの本</t>
    <phoneticPr fontId="1"/>
  </si>
  <si>
    <t>はたらくくるまみちをつくる</t>
    <phoneticPr fontId="1"/>
  </si>
  <si>
    <t>こもりまこと</t>
    <phoneticPr fontId="1"/>
  </si>
  <si>
    <t>のりものくらべ１　（はたらく車）</t>
    <rPh sb="14" eb="15">
      <t>クルマ</t>
    </rPh>
    <phoneticPr fontId="1"/>
  </si>
  <si>
    <t>のりものくらべ２　（くらしをまもる車）</t>
    <rPh sb="17" eb="18">
      <t>クルマ</t>
    </rPh>
    <phoneticPr fontId="1"/>
  </si>
  <si>
    <t>のりものくらべ３　（電車や鉄どう）</t>
    <rPh sb="10" eb="12">
      <t>デンシャ</t>
    </rPh>
    <rPh sb="13" eb="14">
      <t>テツ</t>
    </rPh>
    <phoneticPr fontId="1"/>
  </si>
  <si>
    <t>のりものくらべ４　（いろいろな船）</t>
    <rPh sb="15" eb="16">
      <t>フネ</t>
    </rPh>
    <phoneticPr fontId="1"/>
  </si>
  <si>
    <t>のりものくらべ５　（ひこうきやうちゅう船）</t>
    <rPh sb="19" eb="20">
      <t>フネ</t>
    </rPh>
    <phoneticPr fontId="1"/>
  </si>
  <si>
    <t>のりもの（ふしぎ・びっくり!?こども図鑑）</t>
    <phoneticPr fontId="1"/>
  </si>
  <si>
    <t>はたらくじどうしゃ１　（きんきゅう自動車）</t>
    <rPh sb="17" eb="20">
      <t>ジドウシャ</t>
    </rPh>
    <phoneticPr fontId="1"/>
  </si>
  <si>
    <t>4-337-16201-1</t>
    <phoneticPr fontId="1"/>
  </si>
  <si>
    <t>はたらくじどうしゃ２　（パワフル自動車）</t>
    <rPh sb="16" eb="19">
      <t>ジドウシャ</t>
    </rPh>
    <phoneticPr fontId="1"/>
  </si>
  <si>
    <t>4-337-16202-X</t>
    <phoneticPr fontId="1"/>
  </si>
  <si>
    <t>はたらくじどうしゃ３　（いろいろな自動車）</t>
    <rPh sb="17" eb="20">
      <t>ジドウシャ</t>
    </rPh>
    <phoneticPr fontId="1"/>
  </si>
  <si>
    <t>はたらくじどうしゃ４　（身近な自動車）　</t>
    <rPh sb="12" eb="14">
      <t>ミヂカ</t>
    </rPh>
    <rPh sb="15" eb="18">
      <t>ジドウシャ</t>
    </rPh>
    <phoneticPr fontId="1"/>
  </si>
  <si>
    <t>4-337-16204-6</t>
  </si>
  <si>
    <t>はたらくじどうしゃ５　（自動車なんでも百科）</t>
    <rPh sb="12" eb="15">
      <t>ジドウシャ</t>
    </rPh>
    <rPh sb="19" eb="21">
      <t>ヒャッカ</t>
    </rPh>
    <phoneticPr fontId="1"/>
  </si>
  <si>
    <t>4-337-16205-4</t>
  </si>
  <si>
    <t>ふね（よみきかせのりものしゃしんえほん）</t>
    <phoneticPr fontId="1"/>
  </si>
  <si>
    <t>ちょっと頑張れば読める本</t>
    <rPh sb="11" eb="12">
      <t>ホン</t>
    </rPh>
    <phoneticPr fontId="1"/>
  </si>
  <si>
    <t>はたらく船大図鑑１　（人をはこぶ船）</t>
    <rPh sb="11" eb="12">
      <t>ヒト</t>
    </rPh>
    <rPh sb="16" eb="17">
      <t>フネ</t>
    </rPh>
    <phoneticPr fontId="1"/>
  </si>
  <si>
    <t>はたらく船大図鑑２　（ものをはこぶ船）</t>
    <rPh sb="17" eb="18">
      <t>フネ</t>
    </rPh>
    <phoneticPr fontId="1"/>
  </si>
  <si>
    <t>はたらく船大図鑑３　（調査する船）</t>
    <rPh sb="11" eb="13">
      <t>チョウサ</t>
    </rPh>
    <rPh sb="15" eb="16">
      <t>フネ</t>
    </rPh>
    <phoneticPr fontId="1"/>
  </si>
  <si>
    <t>まえとうしろどんなくるま?１
（どうろこうじのくるま）</t>
    <phoneticPr fontId="1"/>
  </si>
  <si>
    <t>まえとうしろどんなくるま?２
（きんきゅうしゃりょう）</t>
    <phoneticPr fontId="1"/>
  </si>
  <si>
    <t>まえとうしろどんなくるま?３
（まちではたらくくるま）</t>
    <phoneticPr fontId="1"/>
  </si>
  <si>
    <t>はたらくじどうしゃ１
（こうじばのくるま）</t>
    <phoneticPr fontId="1"/>
  </si>
  <si>
    <t>はたらくじどうしゃ２
（まちなかのくるま）</t>
    <phoneticPr fontId="1"/>
  </si>
  <si>
    <t>はたらくじどうしゃ３
（はこぶくるま）</t>
    <phoneticPr fontId="1"/>
  </si>
  <si>
    <t>はたらくじどうしゃ４
（しょうぼうじどうしゃ）　</t>
    <phoneticPr fontId="1"/>
  </si>
  <si>
    <t>くらべてみよう!はたらくじどう車１
（しょうぼう車）</t>
    <rPh sb="24" eb="25">
      <t>クルマ</t>
    </rPh>
    <phoneticPr fontId="1"/>
  </si>
  <si>
    <t>くらべてみよう!はたらくじどう車２
（パトロールカー・きゅうきゅう車）</t>
    <phoneticPr fontId="1"/>
  </si>
  <si>
    <t>くらべてみよう!はたらくじどう車３
（ブルドーザー・パワーショベル）</t>
    <phoneticPr fontId="1"/>
  </si>
  <si>
    <t>くらべてみよう!はたらくじどう車４
（バス・トラック）　</t>
    <phoneticPr fontId="1"/>
  </si>
  <si>
    <t>くらべてみよう!はたらくじどう車５
（せいそう車・じょせつ車）</t>
    <phoneticPr fontId="1"/>
  </si>
  <si>
    <t>はたらくじどう車スーパーずかん１
（しょうぼう車）</t>
    <rPh sb="23" eb="24">
      <t>クルマ</t>
    </rPh>
    <phoneticPr fontId="1"/>
  </si>
  <si>
    <t>はたらくじどう車スーパーずかん２
（パトロールカー・きゅうきゅう車）</t>
    <phoneticPr fontId="1"/>
  </si>
  <si>
    <t>はたらくじどう車スーパーずかん３
（ブルドーザー・パワーショベル）</t>
    <phoneticPr fontId="1"/>
  </si>
  <si>
    <t>はたらくじどう車スーパーずかん４
（バス・トラック）</t>
    <phoneticPr fontId="1"/>
  </si>
  <si>
    <t>はたらくじどう車スーパーずかん５
（せいそう車・いどうとしょかん車）</t>
    <phoneticPr fontId="1"/>
  </si>
  <si>
    <t>こうじ車りょう
（よみきかせのりものしゃしんえほん）</t>
    <phoneticPr fontId="1"/>
  </si>
  <si>
    <t>せいそう車
（よみきかせのりものしゃしんえほん）</t>
    <phoneticPr fontId="1"/>
  </si>
  <si>
    <t>しょうぼう車
（よみきかせのりものしゃしんえほん）</t>
    <phoneticPr fontId="1"/>
  </si>
  <si>
    <t>バス
（よみきかせのりものしゃしんえほん）</t>
    <phoneticPr fontId="1"/>
  </si>
  <si>
    <t>はたらく車のしくみ・はたらき・できるまで１
（しょうぼうしょの車）</t>
    <rPh sb="31" eb="32">
      <t>クルマ</t>
    </rPh>
    <phoneticPr fontId="1"/>
  </si>
  <si>
    <t>はたらく車のしくみ・はたらき・できるまで２
（けいさつの車・きんきゅうの車）</t>
    <phoneticPr fontId="1"/>
  </si>
  <si>
    <t>はたらく車のしくみ・はたらき・できるまで３
（工事の車）</t>
    <rPh sb="23" eb="25">
      <t>コウジ</t>
    </rPh>
    <rPh sb="26" eb="27">
      <t>クルマ</t>
    </rPh>
    <phoneticPr fontId="1"/>
  </si>
  <si>
    <t>はたらく車のしくみ・はたらき・できるまで４
（くらしをささえる車）</t>
    <rPh sb="31" eb="32">
      <t>クルマ</t>
    </rPh>
    <phoneticPr fontId="1"/>
  </si>
  <si>
    <t>はたらく車のしくみ・はたらき・できるまで５
（人やものをはこぶ車）</t>
    <rPh sb="23" eb="24">
      <t>ヒト</t>
    </rPh>
    <rPh sb="31" eb="32">
      <t>クルマ</t>
    </rPh>
    <phoneticPr fontId="1"/>
  </si>
  <si>
    <t>すごいぞ!!重機大集合３
（クレーン車・ダンプトラック・除雪車ほか）</t>
    <phoneticPr fontId="1"/>
  </si>
  <si>
    <t>すごいぞ!!重機大集合１
（ブルドーザー・ドリルジャンボ・パイルドライバーほか）</t>
    <phoneticPr fontId="1"/>
  </si>
  <si>
    <t>すごいぞ!!重機大集合２
（パワーショベル・解体機・ホイールローダーほか）</t>
    <phoneticPr fontId="1"/>
  </si>
  <si>
    <t>人びとをまもるのりもののしくみ２
（レスキュー車）</t>
    <rPh sb="23" eb="24">
      <t>シャ</t>
    </rPh>
    <phoneticPr fontId="1"/>
  </si>
  <si>
    <t>人びとをまもるのりもののしくみ１
（消防車）</t>
    <rPh sb="18" eb="21">
      <t>ショウボウシャ</t>
    </rPh>
    <phoneticPr fontId="1"/>
  </si>
  <si>
    <t>人びとをまもるのりもののしくみ３
（救急車）</t>
    <rPh sb="18" eb="21">
      <t>キュウキュウシャ</t>
    </rPh>
    <phoneticPr fontId="1"/>
  </si>
  <si>
    <r>
      <t xml:space="preserve">〈備考〉
</t>
    </r>
    <r>
      <rPr>
        <sz val="8"/>
        <color theme="1"/>
        <rFont val="ＭＳ Ｐゴシック"/>
        <family val="3"/>
        <charset val="128"/>
      </rPr>
      <t>★の本は教科書で紹介されている本です</t>
    </r>
    <phoneticPr fontId="1"/>
  </si>
  <si>
    <t>じどう車ずかんをつくろう</t>
    <rPh sb="3" eb="4">
      <t>シャ</t>
    </rPh>
    <phoneticPr fontId="2"/>
  </si>
  <si>
    <t>せつめいする文しょうをよもう（光村図書）</t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</si>
</sst>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Lucida Sans Unicode"/>
      <family val="2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5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10" fillId="0" borderId="6" xfId="1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5" xfId="0" applyFont="1" applyFill="1" applyBorder="1">
      <alignment vertical="center"/>
    </xf>
    <xf numFmtId="0" fontId="10" fillId="3" borderId="6" xfId="1" applyFont="1" applyFill="1" applyBorder="1" applyAlignment="1">
      <alignment vertical="center" wrapText="1"/>
    </xf>
    <xf numFmtId="0" fontId="8" fillId="4" borderId="5" xfId="0" applyFont="1" applyFill="1" applyBorder="1">
      <alignment vertical="center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10" fillId="3" borderId="8" xfId="1" applyFont="1" applyFill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ebcatplus.nii.ac.jp/webcatplus/details/book/29849951.html" TargetMode="External"/><Relationship Id="rId18" Type="http://schemas.openxmlformats.org/officeDocument/2006/relationships/hyperlink" Target="http://webcatplus.nii.ac.jp/webcatplus/details/book/3286304.html" TargetMode="External"/><Relationship Id="rId26" Type="http://schemas.openxmlformats.org/officeDocument/2006/relationships/hyperlink" Target="http://webcatplus.nii.ac.jp/webcatplus/details/book/4758616.html" TargetMode="External"/><Relationship Id="rId39" Type="http://schemas.openxmlformats.org/officeDocument/2006/relationships/hyperlink" Target="http://webcatplus.nii.ac.jp/webcatplus/details/book/30322022.html" TargetMode="External"/><Relationship Id="rId21" Type="http://schemas.openxmlformats.org/officeDocument/2006/relationships/hyperlink" Target="http://webcatplus.nii.ac.jp/webcatplus/details/book/2697268.html" TargetMode="External"/><Relationship Id="rId34" Type="http://schemas.openxmlformats.org/officeDocument/2006/relationships/hyperlink" Target="http://webcatplus.nii.ac.jp/webcatplus/details/book/4270051.html" TargetMode="External"/><Relationship Id="rId42" Type="http://schemas.openxmlformats.org/officeDocument/2006/relationships/hyperlink" Target="http://webcatplus.nii.ac.jp/webcatplus/details/book/26240994.html" TargetMode="External"/><Relationship Id="rId47" Type="http://schemas.openxmlformats.org/officeDocument/2006/relationships/hyperlink" Target="http://webcatplus.nii.ac.jp/webcatplus/details/book/29687605.html" TargetMode="External"/><Relationship Id="rId50" Type="http://schemas.openxmlformats.org/officeDocument/2006/relationships/hyperlink" Target="http://webcatplus.nii.ac.jp/webcatplus/details/book/4861510.html" TargetMode="External"/><Relationship Id="rId55" Type="http://schemas.openxmlformats.org/officeDocument/2006/relationships/hyperlink" Target="http://webcatplus.nii.ac.jp/webcatplus/details/book/30293185.html" TargetMode="External"/><Relationship Id="rId7" Type="http://schemas.openxmlformats.org/officeDocument/2006/relationships/hyperlink" Target="http://webcatplus.nii.ac.jp/webcatplus/details/book/29945724.html" TargetMode="External"/><Relationship Id="rId2" Type="http://schemas.openxmlformats.org/officeDocument/2006/relationships/hyperlink" Target="http://webcatplus.nii.ac.jp/webcatplus/details/book/30170330.html" TargetMode="External"/><Relationship Id="rId16" Type="http://schemas.openxmlformats.org/officeDocument/2006/relationships/hyperlink" Target="http://webcatplus.nii.ac.jp/webcatplus/details/book/3037494.html" TargetMode="External"/><Relationship Id="rId29" Type="http://schemas.openxmlformats.org/officeDocument/2006/relationships/hyperlink" Target="http://webcatplus.nii.ac.jp/webcatplus/details/book/4766883.html" TargetMode="External"/><Relationship Id="rId11" Type="http://schemas.openxmlformats.org/officeDocument/2006/relationships/hyperlink" Target="http://webcatplus.nii.ac.jp/webcatplus/details/book/3695983.html" TargetMode="External"/><Relationship Id="rId24" Type="http://schemas.openxmlformats.org/officeDocument/2006/relationships/hyperlink" Target="http://webcatplus.nii.ac.jp/webcatplus/details/book/1456369.html" TargetMode="External"/><Relationship Id="rId32" Type="http://schemas.openxmlformats.org/officeDocument/2006/relationships/hyperlink" Target="http://webcatplus.nii.ac.jp/webcatplus/details/book/4270050.html" TargetMode="External"/><Relationship Id="rId37" Type="http://schemas.openxmlformats.org/officeDocument/2006/relationships/hyperlink" Target="http://webcatplus.nii.ac.jp/webcatplus/details/book/30322009.html" TargetMode="External"/><Relationship Id="rId40" Type="http://schemas.openxmlformats.org/officeDocument/2006/relationships/hyperlink" Target="http://webcatplus.nii.ac.jp/webcatplus/details/book/30322047.html" TargetMode="External"/><Relationship Id="rId45" Type="http://schemas.openxmlformats.org/officeDocument/2006/relationships/hyperlink" Target="http://webcatplus.nii.ac.jp/webcatplus/details/book/25800868.html" TargetMode="External"/><Relationship Id="rId53" Type="http://schemas.openxmlformats.org/officeDocument/2006/relationships/hyperlink" Target="http://webcatplus.nii.ac.jp/webcatplus/details/book/30216307.html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ebcatplus.nii.ac.jp/webcatplus/details/book/3968378.html" TargetMode="External"/><Relationship Id="rId19" Type="http://schemas.openxmlformats.org/officeDocument/2006/relationships/hyperlink" Target="http://webcatplus.nii.ac.jp/webcatplus/details/book/3296017.html" TargetMode="External"/><Relationship Id="rId4" Type="http://schemas.openxmlformats.org/officeDocument/2006/relationships/hyperlink" Target="http://webcatplus.nii.ac.jp/webcatplus/details/book/30667422.html" TargetMode="External"/><Relationship Id="rId9" Type="http://schemas.openxmlformats.org/officeDocument/2006/relationships/hyperlink" Target="http://webcatplus.nii.ac.jp/webcatplus/details/book/29963536.html" TargetMode="External"/><Relationship Id="rId14" Type="http://schemas.openxmlformats.org/officeDocument/2006/relationships/hyperlink" Target="http://webcatplus.nii.ac.jp/webcatplus/details/book/25607908.html" TargetMode="External"/><Relationship Id="rId22" Type="http://schemas.openxmlformats.org/officeDocument/2006/relationships/hyperlink" Target="http://webcatplus.nii.ac.jp/webcatplus/details/book/2769093.html" TargetMode="External"/><Relationship Id="rId27" Type="http://schemas.openxmlformats.org/officeDocument/2006/relationships/hyperlink" Target="http://webcatplus.nii.ac.jp/webcatplus/details/book/4766406.html" TargetMode="External"/><Relationship Id="rId30" Type="http://schemas.openxmlformats.org/officeDocument/2006/relationships/hyperlink" Target="http://webcatplus.nii.ac.jp/webcatplus/details/book/4766398.html" TargetMode="External"/><Relationship Id="rId35" Type="http://schemas.openxmlformats.org/officeDocument/2006/relationships/hyperlink" Target="http://webcatplus.nii.ac.jp/webcatplus/details/book/4270052.html" TargetMode="External"/><Relationship Id="rId43" Type="http://schemas.openxmlformats.org/officeDocument/2006/relationships/hyperlink" Target="http://webcatplus.nii.ac.jp/webcatplus/details/book/26260622.html" TargetMode="External"/><Relationship Id="rId48" Type="http://schemas.openxmlformats.org/officeDocument/2006/relationships/hyperlink" Target="http://webcatplus.nii.ac.jp/webcatplus/details/book/29782333.html" TargetMode="External"/><Relationship Id="rId56" Type="http://schemas.openxmlformats.org/officeDocument/2006/relationships/hyperlink" Target="http://webcatplus.nii.ac.jp/webcatplus/details/book/3286292.html" TargetMode="External"/><Relationship Id="rId8" Type="http://schemas.openxmlformats.org/officeDocument/2006/relationships/hyperlink" Target="http://webcatplus.nii.ac.jp/webcatplus/details/book/29963535.html" TargetMode="External"/><Relationship Id="rId51" Type="http://schemas.openxmlformats.org/officeDocument/2006/relationships/hyperlink" Target="http://webcatplus.nii.ac.jp/webcatplus/details/book/4875268.html" TargetMode="External"/><Relationship Id="rId3" Type="http://schemas.openxmlformats.org/officeDocument/2006/relationships/hyperlink" Target="http://webcatplus.nii.ac.jp/webcatplus/details/book/30321299.html" TargetMode="External"/><Relationship Id="rId12" Type="http://schemas.openxmlformats.org/officeDocument/2006/relationships/hyperlink" Target="http://webcatplus.nii.ac.jp/webcatplus/details/book/3695983.html" TargetMode="External"/><Relationship Id="rId17" Type="http://schemas.openxmlformats.org/officeDocument/2006/relationships/hyperlink" Target="http://webcatplus.nii.ac.jp/webcatplus/details/book/3286297.html" TargetMode="External"/><Relationship Id="rId25" Type="http://schemas.openxmlformats.org/officeDocument/2006/relationships/hyperlink" Target="http://webcatplus.nii.ac.jp/webcatplus/details/book/2769086.html" TargetMode="External"/><Relationship Id="rId33" Type="http://schemas.openxmlformats.org/officeDocument/2006/relationships/hyperlink" Target="http://webcatplus.nii.ac.jp/webcatplus/details/book/4270056.html" TargetMode="External"/><Relationship Id="rId38" Type="http://schemas.openxmlformats.org/officeDocument/2006/relationships/hyperlink" Target="http://webcatplus.nii.ac.jp/webcatplus/details/book/30322008.html" TargetMode="External"/><Relationship Id="rId46" Type="http://schemas.openxmlformats.org/officeDocument/2006/relationships/hyperlink" Target="http://webcatplus.nii.ac.jp/webcatplus/details/book/30322057.html" TargetMode="External"/><Relationship Id="rId20" Type="http://schemas.openxmlformats.org/officeDocument/2006/relationships/hyperlink" Target="http://webcatplus.nii.ac.jp/webcatplus/details/book/3296018.html" TargetMode="External"/><Relationship Id="rId41" Type="http://schemas.openxmlformats.org/officeDocument/2006/relationships/hyperlink" Target="http://webcatplus.nii.ac.jp/webcatplus/details/book/26183457.html" TargetMode="External"/><Relationship Id="rId54" Type="http://schemas.openxmlformats.org/officeDocument/2006/relationships/hyperlink" Target="http://webcatplus.nii.ac.jp/webcatplus/details/book/30284221.html" TargetMode="External"/><Relationship Id="rId1" Type="http://schemas.openxmlformats.org/officeDocument/2006/relationships/hyperlink" Target="http://webcatplus.nii.ac.jp/webcatplus/details/book/2358760.html" TargetMode="External"/><Relationship Id="rId6" Type="http://schemas.openxmlformats.org/officeDocument/2006/relationships/hyperlink" Target="http://webcatplus.nii.ac.jp/webcatplus/details/book/29945726.html" TargetMode="External"/><Relationship Id="rId15" Type="http://schemas.openxmlformats.org/officeDocument/2006/relationships/hyperlink" Target="http://webcatplus.nii.ac.jp/webcatplus/details/book/4331146.html" TargetMode="External"/><Relationship Id="rId23" Type="http://schemas.openxmlformats.org/officeDocument/2006/relationships/hyperlink" Target="http://webcatplus.nii.ac.jp/webcatplus/details/book/2769090.html" TargetMode="External"/><Relationship Id="rId28" Type="http://schemas.openxmlformats.org/officeDocument/2006/relationships/hyperlink" Target="http://webcatplus.nii.ac.jp/webcatplus/details/book/4766882.html" TargetMode="External"/><Relationship Id="rId36" Type="http://schemas.openxmlformats.org/officeDocument/2006/relationships/hyperlink" Target="http://webcatplus.nii.ac.jp/webcatplus/details/book/30293422.html" TargetMode="External"/><Relationship Id="rId49" Type="http://schemas.openxmlformats.org/officeDocument/2006/relationships/hyperlink" Target="http://webcatplus.nii.ac.jp/webcatplus/details/book/29805648.html" TargetMode="External"/><Relationship Id="rId57" Type="http://schemas.openxmlformats.org/officeDocument/2006/relationships/hyperlink" Target="http://webcatplus.nii.ac.jp/webcatplus/details/book/27424189.html" TargetMode="External"/><Relationship Id="rId10" Type="http://schemas.openxmlformats.org/officeDocument/2006/relationships/hyperlink" Target="http://webcatplus.nii.ac.jp/webcatplus/details/book/29973606.html" TargetMode="External"/><Relationship Id="rId31" Type="http://schemas.openxmlformats.org/officeDocument/2006/relationships/hyperlink" Target="http://webcatplus.nii.ac.jp/webcatplus/details/book/4270068.html" TargetMode="External"/><Relationship Id="rId44" Type="http://schemas.openxmlformats.org/officeDocument/2006/relationships/hyperlink" Target="http://webcatplus.nii.ac.jp/webcatplus/details/book/27421203.html" TargetMode="External"/><Relationship Id="rId52" Type="http://schemas.openxmlformats.org/officeDocument/2006/relationships/hyperlink" Target="http://webcatplus.nii.ac.jp/webcatplus/details/book/48845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view="pageBreakPreview" zoomScaleNormal="100" zoomScaleSheetLayoutView="100" workbookViewId="0">
      <selection activeCell="G17" sqref="G17"/>
    </sheetView>
  </sheetViews>
  <sheetFormatPr defaultRowHeight="18.75" x14ac:dyDescent="0.4"/>
  <cols>
    <col min="1" max="1" width="8.75" customWidth="1"/>
    <col min="2" max="2" width="55" style="7" customWidth="1"/>
    <col min="3" max="3" width="20.625" customWidth="1"/>
    <col min="4" max="4" width="15" customWidth="1"/>
    <col min="5" max="5" width="10" customWidth="1"/>
    <col min="6" max="6" width="21.25" customWidth="1"/>
    <col min="7" max="7" width="10" customWidth="1"/>
    <col min="8" max="8" width="12.875" customWidth="1"/>
    <col min="9" max="9" width="11.25" customWidth="1"/>
    <col min="10" max="10" width="15.25" customWidth="1"/>
    <col min="11" max="11" width="11.125" customWidth="1"/>
    <col min="12" max="12" width="10.75" customWidth="1"/>
    <col min="13" max="13" width="10.625" customWidth="1"/>
  </cols>
  <sheetData>
    <row r="1" spans="1:11" ht="23.25" customHeight="1" x14ac:dyDescent="0.4">
      <c r="A1" s="39" t="s">
        <v>0</v>
      </c>
      <c r="B1" s="39"/>
      <c r="C1" s="39"/>
      <c r="D1" s="39"/>
      <c r="E1" s="39"/>
      <c r="F1" s="39"/>
      <c r="G1" s="39"/>
    </row>
    <row r="2" spans="1:11" ht="14.25" customHeight="1" thickBot="1" x14ac:dyDescent="0.45">
      <c r="A2" s="8"/>
      <c r="B2" s="9"/>
      <c r="C2" s="8"/>
      <c r="D2" s="8"/>
      <c r="E2" s="8"/>
      <c r="F2" s="8"/>
      <c r="G2" s="8"/>
    </row>
    <row r="3" spans="1:11" ht="37.5" customHeight="1" x14ac:dyDescent="0.4">
      <c r="A3" s="10" t="s">
        <v>1</v>
      </c>
      <c r="B3" s="40" t="s">
        <v>2</v>
      </c>
      <c r="C3" s="40"/>
      <c r="D3" s="40" t="s">
        <v>3</v>
      </c>
      <c r="E3" s="40"/>
      <c r="F3" s="40"/>
      <c r="G3" s="41"/>
    </row>
    <row r="4" spans="1:11" ht="37.5" customHeight="1" thickBot="1" x14ac:dyDescent="0.45">
      <c r="A4" s="38" t="s">
        <v>4</v>
      </c>
      <c r="B4" s="42" t="s">
        <v>67</v>
      </c>
      <c r="C4" s="42"/>
      <c r="D4" s="42" t="s">
        <v>66</v>
      </c>
      <c r="E4" s="42"/>
      <c r="F4" s="42"/>
      <c r="G4" s="43"/>
    </row>
    <row r="5" spans="1:11" ht="60" customHeight="1" x14ac:dyDescent="0.4">
      <c r="A5" s="11"/>
      <c r="B5" s="12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4" t="s">
        <v>65</v>
      </c>
      <c r="H5" s="1"/>
    </row>
    <row r="6" spans="1:11" ht="37.5" customHeight="1" x14ac:dyDescent="0.4">
      <c r="A6" s="15" t="s">
        <v>10</v>
      </c>
      <c r="B6" s="16"/>
      <c r="C6" s="17"/>
      <c r="D6" s="17"/>
      <c r="E6" s="17"/>
      <c r="F6" s="17"/>
      <c r="G6" s="18"/>
      <c r="H6" s="1"/>
    </row>
    <row r="7" spans="1:11" ht="37.5" customHeight="1" x14ac:dyDescent="0.4">
      <c r="A7" s="19">
        <v>1</v>
      </c>
      <c r="B7" s="20" t="str">
        <f>"あつまれ!はたらくじどうしゃ"</f>
        <v>あつまれ!はたらくじどうしゃ</v>
      </c>
      <c r="C7" s="21" t="str">
        <f>"関口 猪一郎／ぶん・え"</f>
        <v>関口 猪一郎／ぶん・え</v>
      </c>
      <c r="D7" s="21" t="str">
        <f>"小峰書店"</f>
        <v>小峰書店</v>
      </c>
      <c r="E7" s="35" t="str">
        <f>"1993.9"</f>
        <v>1993.9</v>
      </c>
      <c r="F7" s="21" t="str">
        <f>"4-338-00635-8"</f>
        <v>4-338-00635-8</v>
      </c>
      <c r="G7" s="22"/>
      <c r="H7" s="2"/>
      <c r="J7" s="3"/>
      <c r="K7" s="4"/>
    </row>
    <row r="8" spans="1:11" ht="37.5" customHeight="1" x14ac:dyDescent="0.4">
      <c r="A8" s="19">
        <v>2</v>
      </c>
      <c r="B8" s="20" t="s">
        <v>33</v>
      </c>
      <c r="C8" s="21" t="str">
        <f>"こわせ もりやす／[作]"</f>
        <v>こわせ もりやす／[作]</v>
      </c>
      <c r="D8" s="21" t="str">
        <f>"偕成社"</f>
        <v>偕成社</v>
      </c>
      <c r="E8" s="35" t="str">
        <f>"2015.9"</f>
        <v>2015.9</v>
      </c>
      <c r="F8" s="21" t="str">
        <f>"4-03-232510-2"</f>
        <v>4-03-232510-2</v>
      </c>
      <c r="G8" s="22"/>
      <c r="K8" s="4"/>
    </row>
    <row r="9" spans="1:11" ht="37.5" customHeight="1" x14ac:dyDescent="0.4">
      <c r="A9" s="19">
        <v>3</v>
      </c>
      <c r="B9" s="20" t="s">
        <v>34</v>
      </c>
      <c r="C9" s="21" t="str">
        <f>"こわせ もりやす／[作]"</f>
        <v>こわせ もりやす／[作]</v>
      </c>
      <c r="D9" s="21" t="str">
        <f>"偕成社"</f>
        <v>偕成社</v>
      </c>
      <c r="E9" s="35" t="str">
        <f>"2016.2"</f>
        <v>2016.2</v>
      </c>
      <c r="F9" s="21" t="str">
        <f>"4-03-232520-1"</f>
        <v>4-03-232520-1</v>
      </c>
      <c r="G9" s="22"/>
      <c r="K9" s="4"/>
    </row>
    <row r="10" spans="1:11" ht="37.5" customHeight="1" x14ac:dyDescent="0.4">
      <c r="A10" s="19">
        <v>4</v>
      </c>
      <c r="B10" s="20" t="s">
        <v>35</v>
      </c>
      <c r="C10" s="21" t="str">
        <f>"こわせ もりやす／[作]"</f>
        <v>こわせ もりやす／[作]</v>
      </c>
      <c r="D10" s="21" t="str">
        <f>"偕成社"</f>
        <v>偕成社</v>
      </c>
      <c r="E10" s="35" t="str">
        <f>"2016.11"</f>
        <v>2016.11</v>
      </c>
      <c r="F10" s="21" t="str">
        <f>"4-03-232530-0"</f>
        <v>4-03-232530-0</v>
      </c>
      <c r="G10" s="22"/>
      <c r="K10" s="4"/>
    </row>
    <row r="11" spans="1:11" ht="37.5" customHeight="1" x14ac:dyDescent="0.4">
      <c r="A11" s="19">
        <v>5</v>
      </c>
      <c r="B11" s="20" t="s">
        <v>11</v>
      </c>
      <c r="C11" s="21" t="s">
        <v>12</v>
      </c>
      <c r="D11" s="21" t="str">
        <f>"教育画劇"</f>
        <v>教育画劇</v>
      </c>
      <c r="E11" s="35" t="str">
        <f>"2006.8"</f>
        <v>2006.8</v>
      </c>
      <c r="F11" s="21" t="str">
        <f>"4-7746-0721-5"</f>
        <v>4-7746-0721-5</v>
      </c>
      <c r="G11" s="22"/>
      <c r="I11" s="5"/>
      <c r="K11" s="4"/>
    </row>
    <row r="12" spans="1:11" ht="37.5" customHeight="1" x14ac:dyDescent="0.4">
      <c r="A12" s="19">
        <v>6</v>
      </c>
      <c r="B12" s="20" t="s">
        <v>13</v>
      </c>
      <c r="C12" s="21" t="str">
        <f>"相馬 仁／監修"</f>
        <v>相馬 仁／監修</v>
      </c>
      <c r="D12" s="21" t="str">
        <f>"偕成社"</f>
        <v>偕成社</v>
      </c>
      <c r="E12" s="35" t="str">
        <f>"2015.2"</f>
        <v>2015.2</v>
      </c>
      <c r="F12" s="21" t="str">
        <f>"4-03-414710-8"</f>
        <v>4-03-414710-8</v>
      </c>
      <c r="G12" s="22"/>
      <c r="K12" s="4"/>
    </row>
    <row r="13" spans="1:11" ht="37.5" customHeight="1" x14ac:dyDescent="0.4">
      <c r="A13" s="19">
        <v>7</v>
      </c>
      <c r="B13" s="20" t="s">
        <v>14</v>
      </c>
      <c r="C13" s="21" t="str">
        <f>"相馬 仁／監修"</f>
        <v>相馬 仁／監修</v>
      </c>
      <c r="D13" s="21" t="str">
        <f>"偕成社"</f>
        <v>偕成社</v>
      </c>
      <c r="E13" s="35" t="str">
        <f>"2015.2"</f>
        <v>2015.2</v>
      </c>
      <c r="F13" s="21" t="str">
        <f>"4-03-414720-7"</f>
        <v>4-03-414720-7</v>
      </c>
      <c r="G13" s="22"/>
      <c r="K13" s="4"/>
    </row>
    <row r="14" spans="1:11" ht="37.5" customHeight="1" x14ac:dyDescent="0.4">
      <c r="A14" s="19">
        <v>8</v>
      </c>
      <c r="B14" s="20" t="s">
        <v>15</v>
      </c>
      <c r="C14" s="21" t="str">
        <f>"相馬 仁／監修"</f>
        <v>相馬 仁／監修</v>
      </c>
      <c r="D14" s="21" t="str">
        <f>"偕成社"</f>
        <v>偕成社</v>
      </c>
      <c r="E14" s="35" t="str">
        <f>"2015.3"</f>
        <v>2015.3</v>
      </c>
      <c r="F14" s="21" t="str">
        <f>"4-03-414730-6"</f>
        <v>4-03-414730-6</v>
      </c>
      <c r="G14" s="22"/>
      <c r="K14" s="4"/>
    </row>
    <row r="15" spans="1:11" ht="37.5" customHeight="1" x14ac:dyDescent="0.4">
      <c r="A15" s="19">
        <v>9</v>
      </c>
      <c r="B15" s="20" t="s">
        <v>16</v>
      </c>
      <c r="C15" s="21" t="str">
        <f>"相馬 仁／監修"</f>
        <v>相馬 仁／監修</v>
      </c>
      <c r="D15" s="21" t="str">
        <f>"偕成社"</f>
        <v>偕成社</v>
      </c>
      <c r="E15" s="35" t="str">
        <f>"2015.3"</f>
        <v>2015.3</v>
      </c>
      <c r="F15" s="21" t="str">
        <f>"4-03-414740-5"</f>
        <v>4-03-414740-5</v>
      </c>
      <c r="G15" s="22"/>
      <c r="K15" s="4"/>
    </row>
    <row r="16" spans="1:11" ht="37.5" customHeight="1" x14ac:dyDescent="0.4">
      <c r="A16" s="19">
        <v>10</v>
      </c>
      <c r="B16" s="20" t="s">
        <v>17</v>
      </c>
      <c r="C16" s="21" t="str">
        <f>"相馬 仁／監修"</f>
        <v>相馬 仁／監修</v>
      </c>
      <c r="D16" s="21" t="str">
        <f>"偕成社"</f>
        <v>偕成社</v>
      </c>
      <c r="E16" s="35" t="str">
        <f>"2015.3"</f>
        <v>2015.3</v>
      </c>
      <c r="F16" s="21" t="str">
        <f>"4-03-414750-4"</f>
        <v>4-03-414750-4</v>
      </c>
      <c r="G16" s="22"/>
      <c r="K16" s="4"/>
    </row>
    <row r="17" spans="1:13" ht="37.5" customHeight="1" x14ac:dyDescent="0.4">
      <c r="A17" s="19">
        <v>11</v>
      </c>
      <c r="B17" s="20" t="s">
        <v>18</v>
      </c>
      <c r="C17" s="21" t="str">
        <f>""</f>
        <v/>
      </c>
      <c r="D17" s="21" t="str">
        <f>"学研"</f>
        <v>学研</v>
      </c>
      <c r="E17" s="35" t="str">
        <f>"2005.6"</f>
        <v>2005.6</v>
      </c>
      <c r="F17" s="21" t="str">
        <f>"4-05-202112-6"</f>
        <v>4-05-202112-6</v>
      </c>
      <c r="G17" s="22"/>
      <c r="K17" s="4"/>
    </row>
    <row r="18" spans="1:13" ht="37.5" customHeight="1" x14ac:dyDescent="0.4">
      <c r="A18" s="19">
        <v>12</v>
      </c>
      <c r="B18" s="20" t="str">
        <f>"人気乗り物大集合"</f>
        <v>人気乗り物大集合</v>
      </c>
      <c r="C18" s="21" t="str">
        <f>""</f>
        <v/>
      </c>
      <c r="D18" s="21" t="str">
        <f>"学研"</f>
        <v>学研</v>
      </c>
      <c r="E18" s="35" t="str">
        <f>"2007.5"</f>
        <v>2007.5</v>
      </c>
      <c r="F18" s="21" t="str">
        <f>"4-05-202641-6"</f>
        <v>4-05-202641-6</v>
      </c>
      <c r="G18" s="22"/>
      <c r="K18" s="4"/>
    </row>
    <row r="19" spans="1:13" ht="37.5" customHeight="1" x14ac:dyDescent="0.4">
      <c r="A19" s="19">
        <v>13</v>
      </c>
      <c r="B19" s="20" t="str">
        <f>"日本ののりもの大図鑑1208"</f>
        <v>日本ののりもの大図鑑1208</v>
      </c>
      <c r="C19" s="21" t="str">
        <f>""</f>
        <v/>
      </c>
      <c r="D19" s="21" t="str">
        <f>"学研教育出版"</f>
        <v>学研教育出版</v>
      </c>
      <c r="E19" s="35" t="str">
        <f>"2014.12"</f>
        <v>2014.12</v>
      </c>
      <c r="F19" s="21" t="str">
        <f>"4-05-204073-3"</f>
        <v>4-05-204073-3</v>
      </c>
      <c r="G19" s="22"/>
      <c r="K19" s="4"/>
    </row>
    <row r="20" spans="1:13" ht="37.5" customHeight="1" x14ac:dyDescent="0.4">
      <c r="A20" s="19">
        <v>14</v>
      </c>
      <c r="B20" s="20" t="str">
        <f>"のりものいっぱい図鑑"</f>
        <v>のりものいっぱい図鑑</v>
      </c>
      <c r="C20" s="21" t="str">
        <f>"松澤 正二／監修"</f>
        <v>松澤 正二／監修</v>
      </c>
      <c r="D20" s="21" t="str">
        <f>"チャイルド本社"</f>
        <v>チャイルド本社</v>
      </c>
      <c r="E20" s="35" t="str">
        <f>"2012.10"</f>
        <v>2012.10</v>
      </c>
      <c r="F20" s="21" t="str">
        <f>"4-8054-3936-4"</f>
        <v>4-8054-3936-4</v>
      </c>
      <c r="G20" s="22"/>
      <c r="K20" s="4"/>
    </row>
    <row r="21" spans="1:13" ht="37.5" customHeight="1" x14ac:dyDescent="0.4">
      <c r="A21" s="19">
        <v>15</v>
      </c>
      <c r="B21" s="20" t="str">
        <f>"はたらく自動車"</f>
        <v>はたらく自動車</v>
      </c>
      <c r="C21" s="21" t="str">
        <f>"小賀野 実／写真・文"</f>
        <v>小賀野 実／写真・文</v>
      </c>
      <c r="D21" s="21" t="str">
        <f>"JTBパブリッシング"</f>
        <v>JTBパブリッシング</v>
      </c>
      <c r="E21" s="35" t="str">
        <f>"2008.8"</f>
        <v>2008.8</v>
      </c>
      <c r="F21" s="21" t="str">
        <f>"4-533-07246-8"</f>
        <v>4-533-07246-8</v>
      </c>
      <c r="G21" s="22"/>
      <c r="K21" s="4"/>
    </row>
    <row r="22" spans="1:13" ht="37.5" customHeight="1" x14ac:dyDescent="0.4">
      <c r="A22" s="19">
        <v>16</v>
      </c>
      <c r="B22" s="20" t="str">
        <f>"はたらくぞバス・トラック"</f>
        <v>はたらくぞバス・トラック</v>
      </c>
      <c r="C22" s="21" t="str">
        <f>"小賀野 実／写真・文・構成"</f>
        <v>小賀野 実／写真・文・構成</v>
      </c>
      <c r="D22" s="21" t="str">
        <f>"あかね書房"</f>
        <v>あかね書房</v>
      </c>
      <c r="E22" s="35" t="str">
        <f>"2001.1"</f>
        <v>2001.1</v>
      </c>
      <c r="F22" s="21" t="str">
        <f>"4-251-07896-9"</f>
        <v>4-251-07896-9</v>
      </c>
      <c r="G22" s="22"/>
      <c r="K22" s="4"/>
      <c r="L22" s="6"/>
    </row>
    <row r="23" spans="1:13" ht="37.5" customHeight="1" x14ac:dyDescent="0.4">
      <c r="A23" s="19">
        <v>17</v>
      </c>
      <c r="B23" s="20" t="s">
        <v>19</v>
      </c>
      <c r="C23" s="21" t="str">
        <f>"海老原 美宜男／監修"</f>
        <v>海老原 美宜男／監修</v>
      </c>
      <c r="D23" s="21" t="str">
        <f>"国土社"</f>
        <v>国土社</v>
      </c>
      <c r="E23" s="35" t="str">
        <f>"2002.2"</f>
        <v>2002.2</v>
      </c>
      <c r="F23" s="21" t="s">
        <v>20</v>
      </c>
      <c r="G23" s="22"/>
      <c r="I23" s="5"/>
      <c r="K23" s="4"/>
      <c r="L23" s="6"/>
    </row>
    <row r="24" spans="1:13" ht="37.5" customHeight="1" x14ac:dyDescent="0.4">
      <c r="A24" s="19">
        <v>18</v>
      </c>
      <c r="B24" s="20" t="s">
        <v>21</v>
      </c>
      <c r="C24" s="21" t="str">
        <f>"海老原 美宜男／監修"</f>
        <v>海老原 美宜男／監修</v>
      </c>
      <c r="D24" s="21" t="str">
        <f>"国土社"</f>
        <v>国土社</v>
      </c>
      <c r="E24" s="35" t="str">
        <f>"2002.2"</f>
        <v>2002.2</v>
      </c>
      <c r="F24" s="21" t="s">
        <v>22</v>
      </c>
      <c r="G24" s="22"/>
      <c r="I24" s="5"/>
      <c r="K24" s="4"/>
      <c r="L24" s="4"/>
    </row>
    <row r="25" spans="1:13" ht="37.5" customHeight="1" x14ac:dyDescent="0.4">
      <c r="A25" s="19">
        <v>19</v>
      </c>
      <c r="B25" s="20" t="s">
        <v>23</v>
      </c>
      <c r="C25" s="21" t="str">
        <f>"海老原 美宜男／監修"</f>
        <v>海老原 美宜男／監修</v>
      </c>
      <c r="D25" s="21" t="str">
        <f>"国土社"</f>
        <v>国土社</v>
      </c>
      <c r="E25" s="35" t="str">
        <f>"2002.2"</f>
        <v>2002.2</v>
      </c>
      <c r="F25" s="21" t="str">
        <f>"4-337-16203-8"</f>
        <v>4-337-16203-8</v>
      </c>
      <c r="G25" s="22"/>
      <c r="I25" s="5"/>
      <c r="K25" s="4"/>
      <c r="L25" s="4"/>
    </row>
    <row r="26" spans="1:13" ht="37.5" customHeight="1" x14ac:dyDescent="0.4">
      <c r="A26" s="19">
        <v>20</v>
      </c>
      <c r="B26" s="20" t="s">
        <v>24</v>
      </c>
      <c r="C26" s="21" t="str">
        <f>"海老原 美宜男／監修"</f>
        <v>海老原 美宜男／監修</v>
      </c>
      <c r="D26" s="21" t="str">
        <f>"国土社"</f>
        <v>国土社</v>
      </c>
      <c r="E26" s="35" t="str">
        <f>"2002.3"</f>
        <v>2002.3</v>
      </c>
      <c r="F26" s="21" t="s">
        <v>25</v>
      </c>
      <c r="G26" s="22"/>
      <c r="I26" s="5"/>
      <c r="K26" s="4"/>
      <c r="L26" s="4"/>
    </row>
    <row r="27" spans="1:13" ht="37.5" customHeight="1" x14ac:dyDescent="0.4">
      <c r="A27" s="19">
        <v>21</v>
      </c>
      <c r="B27" s="20" t="s">
        <v>26</v>
      </c>
      <c r="C27" s="21" t="str">
        <f>"海老原 美宜男／監修"</f>
        <v>海老原 美宜男／監修</v>
      </c>
      <c r="D27" s="21" t="str">
        <f>"国土社"</f>
        <v>国土社</v>
      </c>
      <c r="E27" s="35" t="str">
        <f>"2002.3"</f>
        <v>2002.3</v>
      </c>
      <c r="F27" s="21" t="s">
        <v>27</v>
      </c>
      <c r="G27" s="22"/>
      <c r="I27" s="5"/>
      <c r="K27" s="4"/>
      <c r="L27" s="4"/>
    </row>
    <row r="28" spans="1:13" ht="37.5" customHeight="1" x14ac:dyDescent="0.4">
      <c r="A28" s="19">
        <v>22</v>
      </c>
      <c r="B28" s="20" t="str">
        <f>"はたらく自動車"</f>
        <v>はたらく自動車</v>
      </c>
      <c r="C28" s="21" t="str">
        <f>"諸河 久／著"</f>
        <v>諸河 久／著</v>
      </c>
      <c r="D28" s="21" t="str">
        <f>"保育社"</f>
        <v>保育社</v>
      </c>
      <c r="E28" s="35" t="str">
        <f>"1997.7"</f>
        <v>1997.7</v>
      </c>
      <c r="F28" s="21" t="str">
        <f>"4-586-38057-8"</f>
        <v>4-586-38057-8</v>
      </c>
      <c r="G28" s="22"/>
      <c r="K28" s="4"/>
      <c r="L28" s="6"/>
      <c r="M28" s="6"/>
    </row>
    <row r="29" spans="1:13" ht="37.5" customHeight="1" x14ac:dyDescent="0.4">
      <c r="A29" s="23">
        <v>23</v>
      </c>
      <c r="B29" s="20" t="s">
        <v>36</v>
      </c>
      <c r="C29" s="21" t="str">
        <f>"山本 忠敬／さく・え"</f>
        <v>山本 忠敬／さく・え</v>
      </c>
      <c r="D29" s="21" t="str">
        <f>"福音館書店"</f>
        <v>福音館書店</v>
      </c>
      <c r="E29" s="35" t="str">
        <f>"1981"</f>
        <v>1981</v>
      </c>
      <c r="F29" s="21" t="str">
        <f>"4-8340-0558-5"</f>
        <v>4-8340-0558-5</v>
      </c>
      <c r="G29" s="22"/>
      <c r="K29" s="4"/>
      <c r="L29" s="4"/>
      <c r="M29" s="6"/>
    </row>
    <row r="30" spans="1:13" ht="37.5" customHeight="1" x14ac:dyDescent="0.4">
      <c r="A30" s="23">
        <v>24</v>
      </c>
      <c r="B30" s="20" t="s">
        <v>37</v>
      </c>
      <c r="C30" s="21" t="str">
        <f>"山本 忠敬／さく・え"</f>
        <v>山本 忠敬／さく・え</v>
      </c>
      <c r="D30" s="21" t="str">
        <f>"福音館書店"</f>
        <v>福音館書店</v>
      </c>
      <c r="E30" s="35" t="str">
        <f>"1981"</f>
        <v>1981</v>
      </c>
      <c r="F30" s="21" t="str">
        <f>"4-8340-0576-3"</f>
        <v>4-8340-0576-3</v>
      </c>
      <c r="G30" s="22"/>
      <c r="K30" s="4"/>
      <c r="L30" s="4"/>
      <c r="M30" s="4"/>
    </row>
    <row r="31" spans="1:13" ht="37.5" customHeight="1" x14ac:dyDescent="0.4">
      <c r="A31" s="23">
        <v>25</v>
      </c>
      <c r="B31" s="20" t="s">
        <v>38</v>
      </c>
      <c r="C31" s="21" t="str">
        <f>"山本 忠敬／さく・え"</f>
        <v>山本 忠敬／さく・え</v>
      </c>
      <c r="D31" s="21" t="str">
        <f>"福音館書店"</f>
        <v>福音館書店</v>
      </c>
      <c r="E31" s="35" t="str">
        <f>"1981"</f>
        <v>1981</v>
      </c>
      <c r="F31" s="21" t="str">
        <f>"4-8340-0584-4"</f>
        <v>4-8340-0584-4</v>
      </c>
      <c r="G31" s="22"/>
      <c r="K31" s="4"/>
      <c r="L31" s="4"/>
      <c r="M31" s="4"/>
    </row>
    <row r="32" spans="1:13" ht="37.5" customHeight="1" x14ac:dyDescent="0.4">
      <c r="A32" s="23">
        <v>26</v>
      </c>
      <c r="B32" s="20" t="s">
        <v>39</v>
      </c>
      <c r="C32" s="21" t="str">
        <f>"山本 忠敬／さく・え"</f>
        <v>山本 忠敬／さく・え</v>
      </c>
      <c r="D32" s="21" t="str">
        <f>"福音館書店"</f>
        <v>福音館書店</v>
      </c>
      <c r="E32" s="35" t="str">
        <f>"1979"</f>
        <v>1979</v>
      </c>
      <c r="F32" s="21" t="str">
        <f>"4-8340-0590-9"</f>
        <v>4-8340-0590-9</v>
      </c>
      <c r="G32" s="22"/>
      <c r="K32" s="4"/>
      <c r="L32" s="4"/>
      <c r="M32" s="4"/>
    </row>
    <row r="33" spans="1:13" ht="37.5" customHeight="1" x14ac:dyDescent="0.4">
      <c r="A33" s="19">
        <v>27</v>
      </c>
      <c r="B33" s="20" t="s">
        <v>40</v>
      </c>
      <c r="C33" s="21" t="str">
        <f>"市瀬 義雄／監修・写真"</f>
        <v>市瀬 義雄／監修・写真</v>
      </c>
      <c r="D33" s="21" t="str">
        <f>"金の星社"</f>
        <v>金の星社</v>
      </c>
      <c r="E33" s="35" t="str">
        <f>"2011.2"</f>
        <v>2011.2</v>
      </c>
      <c r="F33" s="21" t="str">
        <f>"4-323-04141-4"</f>
        <v>4-323-04141-4</v>
      </c>
      <c r="G33" s="22"/>
      <c r="K33" s="4"/>
      <c r="L33" s="6"/>
      <c r="M33" s="6"/>
    </row>
    <row r="34" spans="1:13" ht="37.5" customHeight="1" x14ac:dyDescent="0.4">
      <c r="A34" s="19">
        <v>28</v>
      </c>
      <c r="B34" s="20" t="s">
        <v>41</v>
      </c>
      <c r="C34" s="21" t="str">
        <f>"市瀬 義雄／監修・写真"</f>
        <v>市瀬 義雄／監修・写真</v>
      </c>
      <c r="D34" s="21" t="str">
        <f>"金の星社"</f>
        <v>金の星社</v>
      </c>
      <c r="E34" s="35" t="str">
        <f>"2011.3"</f>
        <v>2011.3</v>
      </c>
      <c r="F34" s="21" t="str">
        <f>"4-323-04142-1"</f>
        <v>4-323-04142-1</v>
      </c>
      <c r="G34" s="22"/>
      <c r="K34" s="4"/>
      <c r="L34" s="6"/>
      <c r="M34" s="6"/>
    </row>
    <row r="35" spans="1:13" ht="37.5" customHeight="1" x14ac:dyDescent="0.4">
      <c r="A35" s="19">
        <v>29</v>
      </c>
      <c r="B35" s="20" t="s">
        <v>42</v>
      </c>
      <c r="C35" s="21" t="str">
        <f>"市瀬 義雄／監修・写真"</f>
        <v>市瀬 義雄／監修・写真</v>
      </c>
      <c r="D35" s="21" t="str">
        <f>"金の星社"</f>
        <v>金の星社</v>
      </c>
      <c r="E35" s="35" t="str">
        <f>"2011.3"</f>
        <v>2011.3</v>
      </c>
      <c r="F35" s="21" t="str">
        <f>"4-323-04143-8"</f>
        <v>4-323-04143-8</v>
      </c>
      <c r="G35" s="22"/>
      <c r="K35" s="4"/>
      <c r="L35" s="6"/>
      <c r="M35" s="6"/>
    </row>
    <row r="36" spans="1:13" ht="37.5" customHeight="1" x14ac:dyDescent="0.4">
      <c r="A36" s="19">
        <v>30</v>
      </c>
      <c r="B36" s="20" t="s">
        <v>43</v>
      </c>
      <c r="C36" s="21" t="str">
        <f>"市瀬 義雄／監修・写真"</f>
        <v>市瀬 義雄／監修・写真</v>
      </c>
      <c r="D36" s="21" t="str">
        <f>"金の星社"</f>
        <v>金の星社</v>
      </c>
      <c r="E36" s="35" t="str">
        <f>"2011.3"</f>
        <v>2011.3</v>
      </c>
      <c r="F36" s="21" t="str">
        <f>"4-323-04144-5"</f>
        <v>4-323-04144-5</v>
      </c>
      <c r="G36" s="22"/>
      <c r="K36" s="4"/>
      <c r="L36" s="6"/>
      <c r="M36" s="6"/>
    </row>
    <row r="37" spans="1:13" ht="37.5" customHeight="1" x14ac:dyDescent="0.4">
      <c r="A37" s="19">
        <v>31</v>
      </c>
      <c r="B37" s="20" t="s">
        <v>44</v>
      </c>
      <c r="C37" s="21" t="str">
        <f>"市瀬 義雄／監修・写真"</f>
        <v>市瀬 義雄／監修・写真</v>
      </c>
      <c r="D37" s="21" t="str">
        <f>"金の星社"</f>
        <v>金の星社</v>
      </c>
      <c r="E37" s="35" t="str">
        <f>"2011.3"</f>
        <v>2011.3</v>
      </c>
      <c r="F37" s="21" t="str">
        <f>"4-323-04145-2"</f>
        <v>4-323-04145-2</v>
      </c>
      <c r="G37" s="22"/>
      <c r="K37" s="4"/>
      <c r="L37" s="6"/>
      <c r="M37" s="6"/>
    </row>
    <row r="38" spans="1:13" ht="37.5" customHeight="1" x14ac:dyDescent="0.4">
      <c r="A38" s="19">
        <v>32</v>
      </c>
      <c r="B38" s="24" t="s">
        <v>45</v>
      </c>
      <c r="C38" s="21" t="str">
        <f>"小賀野 実／監修・写真"</f>
        <v>小賀野 実／監修・写真</v>
      </c>
      <c r="D38" s="21" t="str">
        <f>"ポプラ社"</f>
        <v>ポプラ社</v>
      </c>
      <c r="E38" s="35" t="str">
        <f>"2008.4"</f>
        <v>2008.4</v>
      </c>
      <c r="F38" s="21" t="str">
        <f>"4-591-10100-1"</f>
        <v>4-591-10100-1</v>
      </c>
      <c r="G38" s="22"/>
      <c r="K38" s="4"/>
      <c r="L38" s="6"/>
      <c r="M38" s="6"/>
    </row>
    <row r="39" spans="1:13" ht="37.5" customHeight="1" x14ac:dyDescent="0.4">
      <c r="A39" s="19">
        <v>33</v>
      </c>
      <c r="B39" s="24" t="s">
        <v>46</v>
      </c>
      <c r="C39" s="21" t="str">
        <f>"小賀野 実／監修・写真"</f>
        <v>小賀野 実／監修・写真</v>
      </c>
      <c r="D39" s="21" t="str">
        <f>"ポプラ社"</f>
        <v>ポプラ社</v>
      </c>
      <c r="E39" s="35" t="str">
        <f>"2008.4"</f>
        <v>2008.4</v>
      </c>
      <c r="F39" s="21" t="str">
        <f>"4-591-10101-8"</f>
        <v>4-591-10101-8</v>
      </c>
      <c r="G39" s="22"/>
      <c r="K39" s="4"/>
      <c r="L39" s="6"/>
      <c r="M39" s="6"/>
    </row>
    <row r="40" spans="1:13" ht="37.5" customHeight="1" x14ac:dyDescent="0.4">
      <c r="A40" s="19">
        <v>34</v>
      </c>
      <c r="B40" s="24" t="s">
        <v>47</v>
      </c>
      <c r="C40" s="21" t="str">
        <f>"小賀野 実／監修・写真"</f>
        <v>小賀野 実／監修・写真</v>
      </c>
      <c r="D40" s="21" t="str">
        <f>"ポプラ社"</f>
        <v>ポプラ社</v>
      </c>
      <c r="E40" s="35" t="str">
        <f>"2008.4"</f>
        <v>2008.4</v>
      </c>
      <c r="F40" s="21" t="str">
        <f>"4-591-10102-5"</f>
        <v>4-591-10102-5</v>
      </c>
      <c r="G40" s="22"/>
      <c r="K40" s="4"/>
      <c r="L40" s="6"/>
      <c r="M40" s="6"/>
    </row>
    <row r="41" spans="1:13" ht="37.5" customHeight="1" x14ac:dyDescent="0.4">
      <c r="A41" s="19">
        <v>35</v>
      </c>
      <c r="B41" s="24" t="s">
        <v>48</v>
      </c>
      <c r="C41" s="21" t="str">
        <f>"小賀野 実／監修・写真"</f>
        <v>小賀野 実／監修・写真</v>
      </c>
      <c r="D41" s="21" t="str">
        <f>"ポプラ社"</f>
        <v>ポプラ社</v>
      </c>
      <c r="E41" s="35" t="str">
        <f>"2008.4"</f>
        <v>2008.4</v>
      </c>
      <c r="F41" s="21" t="str">
        <f>"4-591-10103-2"</f>
        <v>4-591-10103-2</v>
      </c>
      <c r="G41" s="22"/>
      <c r="K41" s="4"/>
      <c r="L41" s="6"/>
      <c r="M41" s="6"/>
    </row>
    <row r="42" spans="1:13" ht="37.5" customHeight="1" x14ac:dyDescent="0.4">
      <c r="A42" s="19">
        <v>36</v>
      </c>
      <c r="B42" s="24" t="s">
        <v>49</v>
      </c>
      <c r="C42" s="21" t="str">
        <f>"小賀野 実／監修・写真"</f>
        <v>小賀野 実／監修・写真</v>
      </c>
      <c r="D42" s="21" t="str">
        <f>"ポプラ社"</f>
        <v>ポプラ社</v>
      </c>
      <c r="E42" s="35" t="str">
        <f>"2008.4"</f>
        <v>2008.4</v>
      </c>
      <c r="F42" s="21" t="str">
        <f>"4-591-10104-9"</f>
        <v>4-591-10104-9</v>
      </c>
      <c r="G42" s="22"/>
      <c r="K42" s="4"/>
      <c r="L42" s="6"/>
      <c r="M42" s="6"/>
    </row>
    <row r="43" spans="1:13" ht="37.5" customHeight="1" x14ac:dyDescent="0.4">
      <c r="A43" s="19">
        <v>37</v>
      </c>
      <c r="B43" s="24" t="str">
        <f>"はたらくじどう車"</f>
        <v>はたらくじどう車</v>
      </c>
      <c r="C43" s="21" t="str">
        <f>"元浦 年康／監修"</f>
        <v>元浦 年康／監修</v>
      </c>
      <c r="D43" s="21" t="str">
        <f>"あかね書房"</f>
        <v>あかね書房</v>
      </c>
      <c r="E43" s="35" t="str">
        <f>"2016.1"</f>
        <v>2016.1</v>
      </c>
      <c r="F43" s="21" t="str">
        <f>"4-251-09742-2"</f>
        <v>4-251-09742-2</v>
      </c>
      <c r="G43" s="22"/>
      <c r="K43" s="4"/>
      <c r="L43" s="6"/>
      <c r="M43" s="6"/>
    </row>
    <row r="44" spans="1:13" ht="37.5" customHeight="1" x14ac:dyDescent="0.4">
      <c r="A44" s="19">
        <v>38</v>
      </c>
      <c r="B44" s="20" t="s">
        <v>50</v>
      </c>
      <c r="C44" s="21" t="str">
        <f>"五味 零／作"</f>
        <v>五味 零／作</v>
      </c>
      <c r="D44" s="21" t="str">
        <f t="shared" ref="D44:D52" si="0">"岩崎書店"</f>
        <v>岩崎書店</v>
      </c>
      <c r="E44" s="35" t="str">
        <f>"2016.1"</f>
        <v>2016.1</v>
      </c>
      <c r="F44" s="21" t="str">
        <f>"4-265-08405-0"</f>
        <v>4-265-08405-0</v>
      </c>
      <c r="G44" s="22"/>
      <c r="K44" s="4"/>
      <c r="L44" s="6"/>
      <c r="M44" s="6"/>
    </row>
    <row r="45" spans="1:13" ht="37.5" customHeight="1" x14ac:dyDescent="0.4">
      <c r="A45" s="19">
        <v>39</v>
      </c>
      <c r="B45" s="20" t="s">
        <v>51</v>
      </c>
      <c r="C45" s="21" t="str">
        <f>"五味 零／作"</f>
        <v>五味 零／作</v>
      </c>
      <c r="D45" s="21" t="str">
        <f t="shared" si="0"/>
        <v>岩崎書店</v>
      </c>
      <c r="E45" s="35" t="str">
        <f>"2016.1"</f>
        <v>2016.1</v>
      </c>
      <c r="F45" s="21" t="str">
        <f>"4-265-08403-6"</f>
        <v>4-265-08403-6</v>
      </c>
      <c r="G45" s="22"/>
      <c r="K45" s="4"/>
      <c r="L45" s="6"/>
      <c r="M45" s="6"/>
    </row>
    <row r="46" spans="1:13" ht="37.5" customHeight="1" x14ac:dyDescent="0.4">
      <c r="A46" s="19">
        <v>40</v>
      </c>
      <c r="B46" s="20" t="s">
        <v>52</v>
      </c>
      <c r="C46" s="21" t="str">
        <f>"五味 零／作"</f>
        <v>五味 零／作</v>
      </c>
      <c r="D46" s="21" t="str">
        <f t="shared" si="0"/>
        <v>岩崎書店</v>
      </c>
      <c r="E46" s="35" t="str">
        <f>"2016.1"</f>
        <v>2016.1</v>
      </c>
      <c r="F46" s="21" t="str">
        <f>"4-265-08401-2"</f>
        <v>4-265-08401-2</v>
      </c>
      <c r="G46" s="22"/>
      <c r="K46" s="4"/>
      <c r="L46" s="6"/>
      <c r="M46" s="6"/>
    </row>
    <row r="47" spans="1:13" ht="37.5" customHeight="1" x14ac:dyDescent="0.4">
      <c r="A47" s="19">
        <v>41</v>
      </c>
      <c r="B47" s="20" t="s">
        <v>53</v>
      </c>
      <c r="C47" s="21" t="str">
        <f>"五味 零／作"</f>
        <v>五味 零／作</v>
      </c>
      <c r="D47" s="21" t="str">
        <f t="shared" si="0"/>
        <v>岩崎書店</v>
      </c>
      <c r="E47" s="35" t="str">
        <f>"2016.1"</f>
        <v>2016.1</v>
      </c>
      <c r="F47" s="21" t="str">
        <f>"4-265-08402-9"</f>
        <v>4-265-08402-9</v>
      </c>
      <c r="G47" s="22"/>
      <c r="K47" s="4"/>
      <c r="L47" s="6"/>
      <c r="M47" s="6"/>
    </row>
    <row r="48" spans="1:13" ht="37.5" customHeight="1" x14ac:dyDescent="0.4">
      <c r="A48" s="19">
        <v>42</v>
      </c>
      <c r="B48" s="20" t="s">
        <v>54</v>
      </c>
      <c r="C48" s="21" t="str">
        <f>"こどもくらぶ／編・著"</f>
        <v>こどもくらぶ／編・著</v>
      </c>
      <c r="D48" s="21" t="str">
        <f t="shared" si="0"/>
        <v>岩崎書店</v>
      </c>
      <c r="E48" s="35" t="str">
        <f>"2013.11"</f>
        <v>2013.11</v>
      </c>
      <c r="F48" s="21" t="str">
        <f>"4-265-08311-4"</f>
        <v>4-265-08311-4</v>
      </c>
      <c r="G48" s="22"/>
      <c r="K48" s="4"/>
      <c r="L48" s="6"/>
      <c r="M48" s="6"/>
    </row>
    <row r="49" spans="1:13" ht="37.5" customHeight="1" x14ac:dyDescent="0.4">
      <c r="A49" s="19">
        <v>43</v>
      </c>
      <c r="B49" s="20" t="s">
        <v>55</v>
      </c>
      <c r="C49" s="21" t="str">
        <f>"こどもくらぶ／編・著"</f>
        <v>こどもくらぶ／編・著</v>
      </c>
      <c r="D49" s="21" t="str">
        <f t="shared" si="0"/>
        <v>岩崎書店</v>
      </c>
      <c r="E49" s="35" t="str">
        <f>"2014.3"</f>
        <v>2014.3</v>
      </c>
      <c r="F49" s="21" t="str">
        <f>"4-265-08312-1"</f>
        <v>4-265-08312-1</v>
      </c>
      <c r="G49" s="22"/>
      <c r="K49" s="4"/>
      <c r="L49" s="6"/>
      <c r="M49" s="6"/>
    </row>
    <row r="50" spans="1:13" ht="37.5" customHeight="1" x14ac:dyDescent="0.4">
      <c r="A50" s="19">
        <v>44</v>
      </c>
      <c r="B50" s="20" t="s">
        <v>56</v>
      </c>
      <c r="C50" s="21" t="str">
        <f>"こどもくらぶ／編・著"</f>
        <v>こどもくらぶ／編・著</v>
      </c>
      <c r="D50" s="21" t="str">
        <f t="shared" si="0"/>
        <v>岩崎書店</v>
      </c>
      <c r="E50" s="35" t="str">
        <f>"2013.12"</f>
        <v>2013.12</v>
      </c>
      <c r="F50" s="21" t="str">
        <f>"4-265-08313-8"</f>
        <v>4-265-08313-8</v>
      </c>
      <c r="G50" s="22"/>
      <c r="K50" s="4"/>
      <c r="L50" s="6"/>
      <c r="M50" s="6"/>
    </row>
    <row r="51" spans="1:13" ht="37.5" customHeight="1" x14ac:dyDescent="0.4">
      <c r="A51" s="19">
        <v>45</v>
      </c>
      <c r="B51" s="20" t="s">
        <v>57</v>
      </c>
      <c r="C51" s="21" t="str">
        <f>"こどもくらぶ／編・著"</f>
        <v>こどもくらぶ／編・著</v>
      </c>
      <c r="D51" s="21" t="str">
        <f t="shared" si="0"/>
        <v>岩崎書店</v>
      </c>
      <c r="E51" s="35" t="str">
        <f>"2013.12"</f>
        <v>2013.12</v>
      </c>
      <c r="F51" s="21" t="str">
        <f>"4-265-08314-5"</f>
        <v>4-265-08314-5</v>
      </c>
      <c r="G51" s="22"/>
      <c r="K51" s="4"/>
      <c r="L51" s="6"/>
      <c r="M51" s="6"/>
    </row>
    <row r="52" spans="1:13" ht="37.5" customHeight="1" x14ac:dyDescent="0.4">
      <c r="A52" s="19">
        <v>46</v>
      </c>
      <c r="B52" s="20" t="s">
        <v>58</v>
      </c>
      <c r="C52" s="21" t="str">
        <f>"こどもくらぶ／編・著"</f>
        <v>こどもくらぶ／編・著</v>
      </c>
      <c r="D52" s="21" t="str">
        <f t="shared" si="0"/>
        <v>岩崎書店</v>
      </c>
      <c r="E52" s="35" t="str">
        <f>"2014.2"</f>
        <v>2014.2</v>
      </c>
      <c r="F52" s="21" t="str">
        <f>"4-265-08315-2"</f>
        <v>4-265-08315-2</v>
      </c>
      <c r="G52" s="22"/>
      <c r="K52" s="4"/>
      <c r="L52" s="6"/>
      <c r="M52" s="6"/>
    </row>
    <row r="53" spans="1:13" ht="37.5" customHeight="1" x14ac:dyDescent="0.4">
      <c r="A53" s="19">
        <v>47</v>
      </c>
      <c r="B53" s="20" t="str">
        <f>"かっこいいぞひこうき大集合"</f>
        <v>かっこいいぞひこうき大集合</v>
      </c>
      <c r="C53" s="21" t="str">
        <f>""</f>
        <v/>
      </c>
      <c r="D53" s="21" t="str">
        <f>"イカロス出版"</f>
        <v>イカロス出版</v>
      </c>
      <c r="E53" s="35" t="str">
        <f>"2013.3"</f>
        <v>2013.3</v>
      </c>
      <c r="F53" s="21" t="str">
        <f>"4-86320-692-2"</f>
        <v>4-86320-692-2</v>
      </c>
      <c r="G53" s="22"/>
      <c r="K53" s="4"/>
      <c r="L53" s="6"/>
      <c r="M53" s="6"/>
    </row>
    <row r="54" spans="1:13" ht="37.5" customHeight="1" x14ac:dyDescent="0.4">
      <c r="A54" s="19">
        <v>48</v>
      </c>
      <c r="B54" s="20" t="s">
        <v>28</v>
      </c>
      <c r="C54" s="21" t="str">
        <f>"五味 零／作"</f>
        <v>五味 零／作</v>
      </c>
      <c r="D54" s="21" t="str">
        <f>"岩崎書店"</f>
        <v>岩崎書店</v>
      </c>
      <c r="E54" s="35" t="str">
        <f>"2016.1"</f>
        <v>2016.1</v>
      </c>
      <c r="F54" s="21" t="str">
        <f>"4-265-08404-3"</f>
        <v>4-265-08404-3</v>
      </c>
      <c r="G54" s="22"/>
      <c r="K54" s="4"/>
      <c r="L54" s="6"/>
      <c r="M54" s="6"/>
    </row>
    <row r="55" spans="1:13" ht="37.5" customHeight="1" x14ac:dyDescent="0.4">
      <c r="A55" s="25" t="s">
        <v>29</v>
      </c>
      <c r="B55" s="26"/>
      <c r="C55" s="27"/>
      <c r="D55" s="27"/>
      <c r="E55" s="36"/>
      <c r="F55" s="27"/>
      <c r="G55" s="28"/>
      <c r="H55" s="1"/>
    </row>
    <row r="56" spans="1:13" ht="37.5" customHeight="1" x14ac:dyDescent="0.4">
      <c r="A56" s="29">
        <v>49</v>
      </c>
      <c r="B56" s="24" t="s">
        <v>60</v>
      </c>
      <c r="C56" s="21" t="str">
        <f>""</f>
        <v/>
      </c>
      <c r="D56" s="21" t="str">
        <f>"汐文社"</f>
        <v>汐文社</v>
      </c>
      <c r="E56" s="35" t="str">
        <f>"2014.8"</f>
        <v>2014.8</v>
      </c>
      <c r="F56" s="21" t="str">
        <f>"4-8113-2094-6"</f>
        <v>4-8113-2094-6</v>
      </c>
      <c r="G56" s="30"/>
      <c r="H56" s="2"/>
      <c r="J56" s="6"/>
      <c r="K56" s="4"/>
    </row>
    <row r="57" spans="1:13" ht="37.5" customHeight="1" x14ac:dyDescent="0.4">
      <c r="A57" s="29">
        <v>50</v>
      </c>
      <c r="B57" s="24" t="s">
        <v>61</v>
      </c>
      <c r="C57" s="21" t="str">
        <f>""</f>
        <v/>
      </c>
      <c r="D57" s="21" t="str">
        <f>"汐文社"</f>
        <v>汐文社</v>
      </c>
      <c r="E57" s="35" t="str">
        <f>"2014.10"</f>
        <v>2014.10</v>
      </c>
      <c r="F57" s="21" t="str">
        <f>"4-8113-2095-3"</f>
        <v>4-8113-2095-3</v>
      </c>
      <c r="G57" s="30"/>
      <c r="H57" s="2"/>
      <c r="J57" s="6"/>
      <c r="K57" s="4"/>
    </row>
    <row r="58" spans="1:13" ht="37.5" customHeight="1" x14ac:dyDescent="0.4">
      <c r="A58" s="29">
        <v>51</v>
      </c>
      <c r="B58" s="24" t="s">
        <v>59</v>
      </c>
      <c r="C58" s="21" t="str">
        <f>""</f>
        <v/>
      </c>
      <c r="D58" s="21" t="str">
        <f>"汐文社"</f>
        <v>汐文社</v>
      </c>
      <c r="E58" s="35" t="str">
        <f>"2014.11"</f>
        <v>2014.11</v>
      </c>
      <c r="F58" s="21" t="str">
        <f>"4-8113-2096-0"</f>
        <v>4-8113-2096-0</v>
      </c>
      <c r="G58" s="30"/>
      <c r="H58" s="2"/>
      <c r="J58" s="6"/>
      <c r="K58" s="4"/>
    </row>
    <row r="59" spans="1:13" ht="37.5" customHeight="1" x14ac:dyDescent="0.4">
      <c r="A59" s="29">
        <v>52</v>
      </c>
      <c r="B59" s="24" t="s">
        <v>63</v>
      </c>
      <c r="C59" s="21" t="str">
        <f>"こどもくらぶ／編"</f>
        <v>こどもくらぶ／編</v>
      </c>
      <c r="D59" s="21" t="str">
        <f>"ほるぷ出版"</f>
        <v>ほるぷ出版</v>
      </c>
      <c r="E59" s="35" t="str">
        <f>"2011.10"</f>
        <v>2011.10</v>
      </c>
      <c r="F59" s="21" t="str">
        <f>"4-593-58651-6"</f>
        <v>4-593-58651-6</v>
      </c>
      <c r="G59" s="30"/>
      <c r="H59" s="2"/>
      <c r="J59" s="6"/>
      <c r="K59" s="4"/>
    </row>
    <row r="60" spans="1:13" ht="37.5" customHeight="1" x14ac:dyDescent="0.4">
      <c r="A60" s="29">
        <v>53</v>
      </c>
      <c r="B60" s="24" t="s">
        <v>62</v>
      </c>
      <c r="C60" s="21" t="str">
        <f>"こどもくらぶ／編"</f>
        <v>こどもくらぶ／編</v>
      </c>
      <c r="D60" s="21" t="str">
        <f>"ほるぷ出版"</f>
        <v>ほるぷ出版</v>
      </c>
      <c r="E60" s="35" t="str">
        <f>"2011.11"</f>
        <v>2011.11</v>
      </c>
      <c r="F60" s="21" t="str">
        <f>"4-593-58652-3"</f>
        <v>4-593-58652-3</v>
      </c>
      <c r="G60" s="30"/>
      <c r="H60" s="2"/>
      <c r="J60" s="6"/>
      <c r="K60" s="4"/>
    </row>
    <row r="61" spans="1:13" ht="37.5" customHeight="1" x14ac:dyDescent="0.4">
      <c r="A61" s="29">
        <v>54</v>
      </c>
      <c r="B61" s="24" t="s">
        <v>64</v>
      </c>
      <c r="C61" s="21" t="str">
        <f>"こどもくらぶ／編"</f>
        <v>こどもくらぶ／編</v>
      </c>
      <c r="D61" s="21" t="str">
        <f>"ほるぷ出版"</f>
        <v>ほるぷ出版</v>
      </c>
      <c r="E61" s="35" t="str">
        <f>"2011.12"</f>
        <v>2011.12</v>
      </c>
      <c r="F61" s="21" t="str">
        <f>"4-593-58653-0"</f>
        <v>4-593-58653-0</v>
      </c>
      <c r="G61" s="30"/>
      <c r="H61" s="2"/>
      <c r="J61" s="6"/>
      <c r="K61" s="4"/>
    </row>
    <row r="62" spans="1:13" ht="37.5" customHeight="1" x14ac:dyDescent="0.4">
      <c r="A62" s="29">
        <v>55</v>
      </c>
      <c r="B62" s="24" t="s">
        <v>30</v>
      </c>
      <c r="C62" s="21" t="str">
        <f>"池田 良穂／監修"</f>
        <v>池田 良穂／監修</v>
      </c>
      <c r="D62" s="21" t="str">
        <f>"汐文社"</f>
        <v>汐文社</v>
      </c>
      <c r="E62" s="35" t="str">
        <f>"2015.10"</f>
        <v>2015.10</v>
      </c>
      <c r="F62" s="21" t="str">
        <f>"4-8113-2235-3"</f>
        <v>4-8113-2235-3</v>
      </c>
      <c r="G62" s="30"/>
      <c r="H62" s="2"/>
      <c r="J62" s="6"/>
      <c r="K62" s="4"/>
    </row>
    <row r="63" spans="1:13" ht="37.5" customHeight="1" x14ac:dyDescent="0.4">
      <c r="A63" s="29">
        <v>56</v>
      </c>
      <c r="B63" s="24" t="s">
        <v>31</v>
      </c>
      <c r="C63" s="21" t="str">
        <f>"池田 良穂／監修"</f>
        <v>池田 良穂／監修</v>
      </c>
      <c r="D63" s="21" t="str">
        <f>"汐文社"</f>
        <v>汐文社</v>
      </c>
      <c r="E63" s="35" t="str">
        <f>"2015.12"</f>
        <v>2015.12</v>
      </c>
      <c r="F63" s="21" t="str">
        <f>"4-8113-2236-0"</f>
        <v>4-8113-2236-0</v>
      </c>
      <c r="G63" s="30"/>
      <c r="H63" s="2"/>
      <c r="J63" s="6"/>
      <c r="K63" s="4"/>
    </row>
    <row r="64" spans="1:13" ht="37.5" customHeight="1" thickBot="1" x14ac:dyDescent="0.45">
      <c r="A64" s="31">
        <v>57</v>
      </c>
      <c r="B64" s="32" t="s">
        <v>32</v>
      </c>
      <c r="C64" s="33" t="str">
        <f>"池田 良穂／監修"</f>
        <v>池田 良穂／監修</v>
      </c>
      <c r="D64" s="33" t="str">
        <f>"汐文社"</f>
        <v>汐文社</v>
      </c>
      <c r="E64" s="37" t="str">
        <f>"2016.1"</f>
        <v>2016.1</v>
      </c>
      <c r="F64" s="33" t="str">
        <f>"4-8113-2237-7"</f>
        <v>4-8113-2237-7</v>
      </c>
      <c r="G64" s="34"/>
      <c r="H64" s="2"/>
      <c r="J64" s="6"/>
      <c r="K64" s="4"/>
    </row>
  </sheetData>
  <mergeCells count="5">
    <mergeCell ref="A1:G1"/>
    <mergeCell ref="B3:C3"/>
    <mergeCell ref="D3:G3"/>
    <mergeCell ref="B4:C4"/>
    <mergeCell ref="D4:G4"/>
  </mergeCells>
  <phoneticPr fontId="1"/>
  <hyperlinks>
    <hyperlink ref="B7" r:id="rId1" display="http://webcatplus.nii.ac.jp/webcatplus/details/book/2358760.html"/>
    <hyperlink ref="B8" r:id="rId2" display="まえとうしろどんなくるま?１　（どうろこうじのくるま）"/>
    <hyperlink ref="B9" r:id="rId3" display="まえとうしろどんなくるま?２　（きんきゅうしゃりょう）"/>
    <hyperlink ref="B10" r:id="rId4" display="まえとうしろどんなくるま?３　（まちではたらくくるま）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 display="http://webcatplus.nii.ac.jp/webcatplus/details/book/3695983.html"/>
    <hyperlink ref="B19" r:id="rId13" display="http://webcatplus.nii.ac.jp/webcatplus/details/book/29849951.html"/>
    <hyperlink ref="B20" r:id="rId14" display="http://webcatplus.nii.ac.jp/webcatplus/details/book/25607908.html"/>
    <hyperlink ref="B21" r:id="rId15" display="http://webcatplus.nii.ac.jp/webcatplus/details/book/4331146.html"/>
    <hyperlink ref="B22" r:id="rId16" display="http://webcatplus.nii.ac.jp/webcatplus/details/book/3037494.html"/>
    <hyperlink ref="B24" r:id="rId17"/>
    <hyperlink ref="B25" r:id="rId18"/>
    <hyperlink ref="B26" r:id="rId19"/>
    <hyperlink ref="B27" r:id="rId20"/>
    <hyperlink ref="B28" r:id="rId21" display="http://webcatplus.nii.ac.jp/webcatplus/details/book/2697268.html"/>
    <hyperlink ref="B29" r:id="rId22" display="はたらくじどうしゃ１　（こうじばのくるま）"/>
    <hyperlink ref="B30" r:id="rId23" display="はたらくじどうしゃ２　（まちなかのくるま）"/>
    <hyperlink ref="B31" r:id="rId24" display="はたらくじどうしゃ３　（はこぶくるま）"/>
    <hyperlink ref="B32" r:id="rId25" display="はたらくじどうしゃ４　（しょうぼうじどうしゃ）　"/>
    <hyperlink ref="B33" r:id="rId26" display="くらべてみよう!はたらくじどう車１　（しょうぼう車）"/>
    <hyperlink ref="B34" r:id="rId27" display="くらべてみよう!はたらくじどう車２　（パトロールカー・きゅうきゅう車）"/>
    <hyperlink ref="B35" r:id="rId28" display="くらべてみよう!はたらくじどう車３　（ブルドーザー・パワーショベル）"/>
    <hyperlink ref="B36" r:id="rId29" display="くらべてみよう!はたらくじどう車４　（バス・トラック）　"/>
    <hyperlink ref="B37" r:id="rId30" display="くらべてみよう!はたらくじどう車５　（せいそう車・じょせつ車）"/>
    <hyperlink ref="B38" r:id="rId31" display="はたらくじどう車スーパーずかん１　（しょうぼう車）"/>
    <hyperlink ref="B39" r:id="rId32" display="はたらくじどう車スーパーずかん２　（パトロールカー・きゅうきゅう車）"/>
    <hyperlink ref="B40" r:id="rId33" display="はたらくじどう車スーパーずかん３　（ブルドーザー・パワーショベル）"/>
    <hyperlink ref="B41" r:id="rId34" display="はたらくじどう車スーパーずかん４　（バス・トラック）"/>
    <hyperlink ref="B42" r:id="rId35" display="はたらくじどう車スーパーずかん５　（せいそう車・いどうとしょかん車）"/>
    <hyperlink ref="B43" r:id="rId36" display="http://webcatplus.nii.ac.jp/webcatplus/details/book/30293422.html"/>
    <hyperlink ref="B44" r:id="rId37" display="こうじ車りょう（よみきかせのりものしゃしんえほん）"/>
    <hyperlink ref="B45" r:id="rId38" display="せいそう車（よみきかせのりものしゃしんえほん）"/>
    <hyperlink ref="B46" r:id="rId39" display="しょうぼう車（よみきかせのりものしゃしんえほん）"/>
    <hyperlink ref="B47" r:id="rId40" display="バス（よみきかせのりものしゃしんえほん）"/>
    <hyperlink ref="B48" r:id="rId41" display="はたらく車のしくみ・はたらき・できるまで１　（しょうぼうしょの車）"/>
    <hyperlink ref="B50" r:id="rId42" display="はたらく車のしくみ・はたらき・できるまで３　（工事の車）"/>
    <hyperlink ref="B51" r:id="rId43" display="はたらく車のしくみ・はたらき・できるまで４　（くらしをささえる車）"/>
    <hyperlink ref="B52" r:id="rId44" display="はたらく車のしくみ・はたらき・できるまで５　（人やものをはこぶ車）"/>
    <hyperlink ref="B53" r:id="rId45" display="http://webcatplus.nii.ac.jp/webcatplus/details/book/25800868.html"/>
    <hyperlink ref="B54" r:id="rId46"/>
    <hyperlink ref="B56" r:id="rId47" display="すごいぞ!!重機大集合１　（ブルドーザー・ドリルジャンボ・パイルドライバーほか）"/>
    <hyperlink ref="B57" r:id="rId48" display="すごいぞ!!重機大集合２　（パワーショベル・解体機・ホイールローダーほか）"/>
    <hyperlink ref="B58" r:id="rId49" display="すごいぞ!!重機大集合３　（クレーン車・ダンプトラック・除雪車ほか）"/>
    <hyperlink ref="B59" r:id="rId50" display="人びとをまもるのりもののしくみ１　（消防車）"/>
    <hyperlink ref="B60" r:id="rId51" display="人びとをまもるのりもののしくみ２　（レスキュー車）"/>
    <hyperlink ref="B61" r:id="rId52" display="人びとをまもるのりもののしくみ３　（救急車）"/>
    <hyperlink ref="B62" r:id="rId53"/>
    <hyperlink ref="B63" r:id="rId54"/>
    <hyperlink ref="B64" r:id="rId55"/>
    <hyperlink ref="B23" r:id="rId56"/>
    <hyperlink ref="B49" r:id="rId57" display="はたらく車のしくみ・はたらき・できるまで２　（けいさつの車・きんきゅうの車）"/>
  </hyperlinks>
  <printOptions horizontalCentered="1"/>
  <pageMargins left="0.23622047244094488" right="0.23622047244094488" top="0.74803149606299213" bottom="0.74803149606299213" header="0.31496062992125984" footer="0.31496062992125984"/>
  <pageSetup paperSize="9" scale="65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小学校１年</vt:lpstr>
      <vt:lpstr>小学校１年!Print_Area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adminlib</dc:creator>
  <cp:lastModifiedBy>adminlib</cp:lastModifiedBy>
  <cp:lastPrinted>2020-03-15T02:58:06Z</cp:lastPrinted>
  <dcterms:created xsi:type="dcterms:W3CDTF">2018-02-14T05:42:47Z</dcterms:created>
  <dcterms:modified xsi:type="dcterms:W3CDTF">2020-03-15T03:06:49Z</dcterms:modified>
</cp:coreProperties>
</file>