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26.1.5\Share\01_中央\01読書推進課(館内奉仕課)\01-2 児童室\★子どもの読書活動推進センター\教科書単元・テーマ別資料リスト\ＨＰ用\国語HP用\1年\"/>
    </mc:Choice>
  </mc:AlternateContent>
  <xr:revisionPtr revIDLastSave="0" documentId="13_ncr:1_{E5746705-F5C6-4E28-A7FB-5F774F69F1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小学校１年" sheetId="1" r:id="rId1"/>
  </sheets>
  <definedNames>
    <definedName name="_xlnm.Print_Area" localSheetId="0">小学校１年!$A$1:$G$64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" l="1"/>
  <c r="F64" i="1" l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4" i="1"/>
  <c r="E54" i="1"/>
  <c r="D54" i="1"/>
  <c r="C54" i="1"/>
  <c r="F53" i="1"/>
  <c r="E53" i="1"/>
  <c r="D53" i="1"/>
  <c r="C53" i="1"/>
  <c r="F52" i="1"/>
  <c r="E52" i="1"/>
  <c r="D52" i="1"/>
  <c r="C52" i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E27" i="1"/>
  <c r="D27" i="1"/>
  <c r="C27" i="1"/>
  <c r="E26" i="1"/>
  <c r="D26" i="1"/>
  <c r="C26" i="1"/>
  <c r="F25" i="1"/>
  <c r="E25" i="1"/>
  <c r="D25" i="1"/>
  <c r="C25" i="1"/>
  <c r="E24" i="1"/>
  <c r="D24" i="1"/>
  <c r="C24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F10" i="1"/>
  <c r="E10" i="1"/>
  <c r="D10" i="1"/>
  <c r="C10" i="1"/>
  <c r="F9" i="1"/>
  <c r="E9" i="1"/>
  <c r="D9" i="1"/>
  <c r="C9" i="1"/>
  <c r="F8" i="1"/>
  <c r="E8" i="1"/>
  <c r="C8" i="1"/>
  <c r="F7" i="1"/>
  <c r="E7" i="1"/>
  <c r="D7" i="1"/>
  <c r="C7" i="1"/>
</calcChain>
</file>

<file path=xl/sharedStrings.xml><?xml version="1.0" encoding="utf-8"?>
<sst xmlns="http://schemas.openxmlformats.org/spreadsheetml/2006/main" count="77" uniqueCount="76">
  <si>
    <t>教科書単元別　資料リスト　〈小学校　国語〉</t>
    <phoneticPr fontId="1"/>
  </si>
  <si>
    <t>学年</t>
    <rPh sb="0" eb="2">
      <t>ガクネン</t>
    </rPh>
    <phoneticPr fontId="2"/>
  </si>
  <si>
    <t>単元名</t>
    <rPh sb="0" eb="2">
      <t>タンゲン</t>
    </rPh>
    <rPh sb="2" eb="3">
      <t>ナ</t>
    </rPh>
    <phoneticPr fontId="2"/>
  </si>
  <si>
    <t>教材名</t>
    <rPh sb="0" eb="2">
      <t>キョウザイ</t>
    </rPh>
    <rPh sb="2" eb="3">
      <t>ナ</t>
    </rPh>
    <phoneticPr fontId="2"/>
  </si>
  <si>
    <t>１年</t>
    <rPh sb="1" eb="2">
      <t>ネン</t>
    </rPh>
    <phoneticPr fontId="2"/>
  </si>
  <si>
    <t>資料名</t>
    <rPh sb="0" eb="2">
      <t>シリョウ</t>
    </rPh>
    <rPh sb="2" eb="3">
      <t>ナ</t>
    </rPh>
    <phoneticPr fontId="2"/>
  </si>
  <si>
    <t>著者</t>
    <rPh sb="0" eb="2">
      <t>チョシャ</t>
    </rPh>
    <phoneticPr fontId="2"/>
  </si>
  <si>
    <t>出版社</t>
    <rPh sb="0" eb="2">
      <t>シュッパン</t>
    </rPh>
    <rPh sb="2" eb="3">
      <t>シャ</t>
    </rPh>
    <phoneticPr fontId="2"/>
  </si>
  <si>
    <t>発行年</t>
    <rPh sb="0" eb="2">
      <t>ハッコウ</t>
    </rPh>
    <rPh sb="2" eb="3">
      <t>ネン</t>
    </rPh>
    <phoneticPr fontId="2"/>
  </si>
  <si>
    <t>ＩＳＢＮ</t>
    <phoneticPr fontId="1"/>
  </si>
  <si>
    <t>子ども向けの本</t>
    <phoneticPr fontId="1"/>
  </si>
  <si>
    <t>こもりまこと</t>
    <phoneticPr fontId="1"/>
  </si>
  <si>
    <t>のりものくらべ１　（はたらく車）</t>
    <rPh sb="14" eb="15">
      <t>クルマ</t>
    </rPh>
    <phoneticPr fontId="1"/>
  </si>
  <si>
    <t>のりものくらべ２　（くらしをまもる車）</t>
    <rPh sb="17" eb="18">
      <t>クルマ</t>
    </rPh>
    <phoneticPr fontId="1"/>
  </si>
  <si>
    <t>のりものくらべ３　（電車や鉄どう）</t>
    <rPh sb="10" eb="12">
      <t>デンシャ</t>
    </rPh>
    <rPh sb="13" eb="14">
      <t>テツ</t>
    </rPh>
    <phoneticPr fontId="1"/>
  </si>
  <si>
    <t>のりものくらべ４　（いろいろな船）</t>
    <rPh sb="15" eb="16">
      <t>フネ</t>
    </rPh>
    <phoneticPr fontId="1"/>
  </si>
  <si>
    <t>のりものくらべ５　（ひこうきやうちゅう船）</t>
    <rPh sb="19" eb="20">
      <t>フネ</t>
    </rPh>
    <phoneticPr fontId="1"/>
  </si>
  <si>
    <t>はたらくじどうしゃ１　（きんきゅう自動車）</t>
    <rPh sb="17" eb="20">
      <t>ジドウシャ</t>
    </rPh>
    <phoneticPr fontId="1"/>
  </si>
  <si>
    <t>4-337-16201-1</t>
    <phoneticPr fontId="1"/>
  </si>
  <si>
    <t>はたらくじどうしゃ２　（パワフル自動車）</t>
    <rPh sb="16" eb="19">
      <t>ジドウシャ</t>
    </rPh>
    <phoneticPr fontId="1"/>
  </si>
  <si>
    <t>4-337-16202-X</t>
    <phoneticPr fontId="1"/>
  </si>
  <si>
    <t>はたらくじどうしゃ３　（いろいろな自動車）</t>
    <rPh sb="17" eb="20">
      <t>ジドウシャ</t>
    </rPh>
    <phoneticPr fontId="1"/>
  </si>
  <si>
    <t>はたらくじどうしゃ４　（身近な自動車）　</t>
    <rPh sb="12" eb="14">
      <t>ミヂカ</t>
    </rPh>
    <rPh sb="15" eb="18">
      <t>ジドウシャ</t>
    </rPh>
    <phoneticPr fontId="1"/>
  </si>
  <si>
    <t>4-337-16204-6</t>
  </si>
  <si>
    <t>はたらくじどうしゃ５　（自動車なんでも百科）</t>
    <rPh sb="12" eb="15">
      <t>ジドウシャ</t>
    </rPh>
    <rPh sb="19" eb="21">
      <t>ヒャッカ</t>
    </rPh>
    <phoneticPr fontId="1"/>
  </si>
  <si>
    <t>4-337-16205-4</t>
  </si>
  <si>
    <t>ちょっと頑張れば読める本</t>
    <rPh sb="11" eb="12">
      <t>ホン</t>
    </rPh>
    <phoneticPr fontId="1"/>
  </si>
  <si>
    <t>はたらく船大図鑑１　（人をはこぶ船）</t>
    <rPh sb="11" eb="12">
      <t>ヒト</t>
    </rPh>
    <rPh sb="16" eb="17">
      <t>フネ</t>
    </rPh>
    <phoneticPr fontId="1"/>
  </si>
  <si>
    <t>はたらく船大図鑑２　（ものをはこぶ船）</t>
    <rPh sb="17" eb="18">
      <t>フネ</t>
    </rPh>
    <phoneticPr fontId="1"/>
  </si>
  <si>
    <t>はたらく船大図鑑３　（調査する船）</t>
    <rPh sb="11" eb="13">
      <t>チョウサ</t>
    </rPh>
    <rPh sb="15" eb="16">
      <t>フネ</t>
    </rPh>
    <phoneticPr fontId="1"/>
  </si>
  <si>
    <t>くらべてみよう!はたらくじどう車１
（しょうぼう車）</t>
    <rPh sb="24" eb="25">
      <t>クルマ</t>
    </rPh>
    <phoneticPr fontId="1"/>
  </si>
  <si>
    <t>はたらくじどう車スーパーずかん１
（しょうぼう車）</t>
    <rPh sb="23" eb="24">
      <t>クルマ</t>
    </rPh>
    <phoneticPr fontId="1"/>
  </si>
  <si>
    <t>はたらく車のしくみ・はたらき・できるまで１
（しょうぼうしょの車）</t>
    <rPh sb="31" eb="32">
      <t>クルマ</t>
    </rPh>
    <phoneticPr fontId="1"/>
  </si>
  <si>
    <t>はたらく車のしくみ・はたらき・できるまで３
（工事の車）</t>
    <rPh sb="23" eb="25">
      <t>コウジ</t>
    </rPh>
    <rPh sb="26" eb="27">
      <t>クルマ</t>
    </rPh>
    <phoneticPr fontId="1"/>
  </si>
  <si>
    <t>はたらく車のしくみ・はたらき・できるまで４
（くらしをささえる車）</t>
    <rPh sb="31" eb="32">
      <t>クルマ</t>
    </rPh>
    <phoneticPr fontId="1"/>
  </si>
  <si>
    <t>はたらく車のしくみ・はたらき・できるまで５
（人やものをはこぶ車）</t>
    <rPh sb="23" eb="24">
      <t>ヒト</t>
    </rPh>
    <rPh sb="31" eb="32">
      <t>クルマ</t>
    </rPh>
    <phoneticPr fontId="1"/>
  </si>
  <si>
    <t>人びとをまもるのりもののしくみ２
（レスキュー車）</t>
    <rPh sb="23" eb="24">
      <t>シャ</t>
    </rPh>
    <phoneticPr fontId="1"/>
  </si>
  <si>
    <t>人びとをまもるのりもののしくみ１
（消防車）</t>
    <rPh sb="18" eb="21">
      <t>ショウボウシャ</t>
    </rPh>
    <phoneticPr fontId="1"/>
  </si>
  <si>
    <t>人びとをまもるのりもののしくみ３
（救急車）</t>
    <rPh sb="18" eb="21">
      <t>キュウキュウシャ</t>
    </rPh>
    <phoneticPr fontId="1"/>
  </si>
  <si>
    <r>
      <t xml:space="preserve">〈備考〉
</t>
    </r>
    <r>
      <rPr>
        <sz val="8"/>
        <color theme="1"/>
        <rFont val="ＭＳ Ｐゴシック"/>
        <family val="3"/>
        <charset val="128"/>
      </rPr>
      <t>★の本は教科書で紹介されている本です</t>
    </r>
    <phoneticPr fontId="1"/>
  </si>
  <si>
    <t>じどう車ずかんをつくろう</t>
    <rPh sb="3" eb="4">
      <t>シャ</t>
    </rPh>
    <phoneticPr fontId="2"/>
  </si>
  <si>
    <t>せつめいする文しょうをよもう（光村図書）</t>
    <rPh sb="6" eb="7">
      <t>ブン</t>
    </rPh>
    <phoneticPr fontId="1"/>
  </si>
  <si>
    <t>あつまれ!はたらくじどうしゃ</t>
  </si>
  <si>
    <t>まえとうしろどんなくるま?１
（どうろこうじのくるま）</t>
  </si>
  <si>
    <t>まえとうしろどんなくるま?２
（きんきゅうしゃりょう）</t>
  </si>
  <si>
    <t>まえとうしろどんなくるま?３
（まちではたらくくるま）</t>
  </si>
  <si>
    <t>はたらくくるまみちをつくる</t>
  </si>
  <si>
    <t>のりもの（ふしぎ・びっくり!?こども図鑑）</t>
  </si>
  <si>
    <t>人気乗り物大集合</t>
  </si>
  <si>
    <t>日本ののりもの大図鑑1208</t>
  </si>
  <si>
    <t>のりものいっぱい図鑑</t>
  </si>
  <si>
    <t>はたらく自動車</t>
  </si>
  <si>
    <t>はたらくぞバス・トラック</t>
  </si>
  <si>
    <t>はたらくじどうしゃ１
（こうじばのくるま）</t>
  </si>
  <si>
    <t>はたらくじどうしゃ２
（まちなかのくるま）</t>
  </si>
  <si>
    <t>はたらくじどうしゃ３
（はこぶくるま）</t>
  </si>
  <si>
    <t>はたらくじどうしゃ４
（しょうぼうじどうしゃ）　</t>
  </si>
  <si>
    <t>くらべてみよう!はたらくじどう車２
（パトロールカー・きゅうきゅう車）</t>
  </si>
  <si>
    <t>くらべてみよう!はたらくじどう車３
（ブルドーザー・パワーショベル）</t>
  </si>
  <si>
    <t>くらべてみよう!はたらくじどう車４
（バス・トラック）　</t>
  </si>
  <si>
    <t>くらべてみよう!はたらくじどう車５
（せいそう車・じょせつ車）</t>
  </si>
  <si>
    <t>はたらくじどう車スーパーずかん２
（パトロールカー・きゅうきゅう車）</t>
  </si>
  <si>
    <t>はたらくじどう車スーパーずかん３
（ブルドーザー・パワーショベル）</t>
  </si>
  <si>
    <t>はたらくじどう車スーパーずかん４
（バス・トラック）</t>
  </si>
  <si>
    <t>はたらくじどう車スーパーずかん５
（せいそう車・いどうとしょかん車）</t>
  </si>
  <si>
    <t>はたらくじどう車</t>
  </si>
  <si>
    <t>こうじ車りょう
（よみきかせのりものしゃしんえほん）</t>
  </si>
  <si>
    <t>せいそう車
（よみきかせのりものしゃしんえほん）</t>
  </si>
  <si>
    <t>しょうぼう車
（よみきかせのりものしゃしんえほん）</t>
  </si>
  <si>
    <t>バス
（よみきかせのりものしゃしんえほん）</t>
  </si>
  <si>
    <t>はたらく車のしくみ・はたらき・できるまで２
（けいさつの車・きんきゅうの車）</t>
  </si>
  <si>
    <t>かっこいいぞひこうき大集合</t>
  </si>
  <si>
    <t>ふね（よみきかせのりものしゃしんえほん）</t>
  </si>
  <si>
    <t>すごいぞ!!重機大集合１
（ブルドーザー・ドリルジャンボ・パイルドライバーほか）</t>
  </si>
  <si>
    <t>すごいぞ!!重機大集合２
（パワーショベル・解体機・ホイールローダーほか）</t>
  </si>
  <si>
    <t>すごいぞ!!重機大集合３
（クレーン車・ダンプトラック・除雪車ほか）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</si>
</sst>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Lucida Sans Unicode"/>
      <family val="2"/>
    </font>
    <font>
      <sz val="2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2" borderId="5" xfId="0" applyFont="1" applyFill="1" applyBorder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5" xfId="0" applyFont="1" applyFill="1" applyBorder="1">
      <alignment vertical="center"/>
    </xf>
    <xf numFmtId="0" fontId="7" fillId="4" borderId="5" xfId="0" applyFont="1" applyFill="1" applyBorder="1">
      <alignment vertical="center"/>
    </xf>
    <xf numFmtId="0" fontId="7" fillId="4" borderId="6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3" borderId="5" xfId="0" applyFont="1" applyFill="1" applyBorder="1">
      <alignment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0" borderId="8" xfId="0" applyFont="1" applyBorder="1">
      <alignment vertical="center"/>
    </xf>
    <xf numFmtId="0" fontId="7" fillId="3" borderId="9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tabSelected="1" view="pageBreakPreview" topLeftCell="A58" zoomScaleNormal="100" zoomScaleSheetLayoutView="100" workbookViewId="0">
      <selection activeCell="B60" sqref="B60"/>
    </sheetView>
  </sheetViews>
  <sheetFormatPr defaultRowHeight="18.75" x14ac:dyDescent="0.4"/>
  <cols>
    <col min="1" max="1" width="8.75" customWidth="1"/>
    <col min="2" max="2" width="55" style="5" customWidth="1"/>
    <col min="3" max="3" width="20.625" customWidth="1"/>
    <col min="4" max="4" width="15" customWidth="1"/>
    <col min="5" max="5" width="10" customWidth="1"/>
    <col min="6" max="6" width="21.25" customWidth="1"/>
    <col min="7" max="7" width="10" customWidth="1"/>
    <col min="8" max="8" width="11.25" customWidth="1"/>
    <col min="9" max="9" width="15.25" customWidth="1"/>
    <col min="10" max="10" width="11.125" customWidth="1"/>
    <col min="11" max="11" width="10.75" customWidth="1"/>
    <col min="12" max="12" width="10.625" customWidth="1"/>
  </cols>
  <sheetData>
    <row r="1" spans="1:10" ht="23.25" customHeight="1" x14ac:dyDescent="0.4">
      <c r="A1" s="33" t="s">
        <v>0</v>
      </c>
      <c r="B1" s="6"/>
      <c r="C1" s="33"/>
      <c r="D1" s="33"/>
      <c r="E1" s="33"/>
      <c r="F1" s="33"/>
      <c r="G1" s="33"/>
    </row>
    <row r="2" spans="1:10" ht="14.25" customHeight="1" thickBot="1" x14ac:dyDescent="0.45">
      <c r="A2" s="33"/>
      <c r="B2" s="6"/>
      <c r="C2" s="33"/>
      <c r="D2" s="33"/>
      <c r="E2" s="33"/>
      <c r="F2" s="33"/>
      <c r="G2" s="33"/>
    </row>
    <row r="3" spans="1:10" ht="37.5" customHeight="1" x14ac:dyDescent="0.4">
      <c r="A3" s="7" t="s">
        <v>1</v>
      </c>
      <c r="B3" s="38" t="s">
        <v>2</v>
      </c>
      <c r="C3" s="34"/>
      <c r="D3" s="34" t="s">
        <v>3</v>
      </c>
      <c r="E3" s="34"/>
      <c r="F3" s="34"/>
      <c r="G3" s="35"/>
    </row>
    <row r="4" spans="1:10" ht="37.5" customHeight="1" thickBot="1" x14ac:dyDescent="0.45">
      <c r="A4" s="32" t="s">
        <v>4</v>
      </c>
      <c r="B4" s="39" t="s">
        <v>41</v>
      </c>
      <c r="C4" s="36"/>
      <c r="D4" s="36" t="s">
        <v>40</v>
      </c>
      <c r="E4" s="36"/>
      <c r="F4" s="36"/>
      <c r="G4" s="37"/>
    </row>
    <row r="5" spans="1:10" ht="60" customHeight="1" x14ac:dyDescent="0.4">
      <c r="A5" s="8"/>
      <c r="B5" s="9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1" t="s">
        <v>39</v>
      </c>
    </row>
    <row r="6" spans="1:10" ht="37.5" customHeight="1" x14ac:dyDescent="0.4">
      <c r="A6" s="12" t="s">
        <v>10</v>
      </c>
      <c r="B6" s="13"/>
      <c r="C6" s="14"/>
      <c r="D6" s="14"/>
      <c r="E6" s="14"/>
      <c r="F6" s="14"/>
      <c r="G6" s="15"/>
    </row>
    <row r="7" spans="1:10" ht="37.5" customHeight="1" x14ac:dyDescent="0.4">
      <c r="A7" s="16">
        <v>1</v>
      </c>
      <c r="B7" s="40" t="s">
        <v>42</v>
      </c>
      <c r="C7" s="17" t="str">
        <f>"関口 猪一郎／ぶん・え"</f>
        <v>関口 猪一郎／ぶん・え</v>
      </c>
      <c r="D7" s="17" t="str">
        <f>"小峰書店"</f>
        <v>小峰書店</v>
      </c>
      <c r="E7" s="29" t="str">
        <f>"1993.9"</f>
        <v>1993.9</v>
      </c>
      <c r="F7" s="17" t="str">
        <f>"4-338-00635-8"</f>
        <v>4-338-00635-8</v>
      </c>
      <c r="G7" s="18"/>
      <c r="I7" s="1"/>
      <c r="J7" s="2"/>
    </row>
    <row r="8" spans="1:10" ht="37.5" customHeight="1" x14ac:dyDescent="0.4">
      <c r="A8" s="16">
        <v>2</v>
      </c>
      <c r="B8" s="40" t="s">
        <v>43</v>
      </c>
      <c r="C8" s="17" t="str">
        <f>"こわせ もりやす／[作]"</f>
        <v>こわせ もりやす／[作]</v>
      </c>
      <c r="D8" s="17" t="str">
        <f>"偕成社"</f>
        <v>偕成社</v>
      </c>
      <c r="E8" s="29" t="str">
        <f>"2015.9"</f>
        <v>2015.9</v>
      </c>
      <c r="F8" s="17" t="str">
        <f>"4-03-232510-2"</f>
        <v>4-03-232510-2</v>
      </c>
      <c r="G8" s="18"/>
      <c r="J8" s="2"/>
    </row>
    <row r="9" spans="1:10" ht="37.5" customHeight="1" x14ac:dyDescent="0.4">
      <c r="A9" s="16">
        <v>3</v>
      </c>
      <c r="B9" s="40" t="s">
        <v>44</v>
      </c>
      <c r="C9" s="17" t="str">
        <f>"こわせ もりやす／[作]"</f>
        <v>こわせ もりやす／[作]</v>
      </c>
      <c r="D9" s="17" t="str">
        <f>"偕成社"</f>
        <v>偕成社</v>
      </c>
      <c r="E9" s="29" t="str">
        <f>"2016.2"</f>
        <v>2016.2</v>
      </c>
      <c r="F9" s="17" t="str">
        <f>"4-03-232520-1"</f>
        <v>4-03-232520-1</v>
      </c>
      <c r="G9" s="18"/>
      <c r="J9" s="2"/>
    </row>
    <row r="10" spans="1:10" ht="37.5" customHeight="1" x14ac:dyDescent="0.4">
      <c r="A10" s="16">
        <v>4</v>
      </c>
      <c r="B10" s="40" t="s">
        <v>45</v>
      </c>
      <c r="C10" s="17" t="str">
        <f>"こわせ もりやす／[作]"</f>
        <v>こわせ もりやす／[作]</v>
      </c>
      <c r="D10" s="17" t="str">
        <f>"偕成社"</f>
        <v>偕成社</v>
      </c>
      <c r="E10" s="29" t="str">
        <f>"2016.11"</f>
        <v>2016.11</v>
      </c>
      <c r="F10" s="17" t="str">
        <f>"4-03-232530-0"</f>
        <v>4-03-232530-0</v>
      </c>
      <c r="G10" s="18"/>
      <c r="J10" s="2"/>
    </row>
    <row r="11" spans="1:10" ht="37.5" customHeight="1" x14ac:dyDescent="0.4">
      <c r="A11" s="16">
        <v>5</v>
      </c>
      <c r="B11" s="40" t="s">
        <v>46</v>
      </c>
      <c r="C11" s="17" t="s">
        <v>11</v>
      </c>
      <c r="D11" s="17" t="str">
        <f>"教育画劇"</f>
        <v>教育画劇</v>
      </c>
      <c r="E11" s="29" t="str">
        <f>"2006.8"</f>
        <v>2006.8</v>
      </c>
      <c r="F11" s="17" t="str">
        <f>"4-7746-0721-5"</f>
        <v>4-7746-0721-5</v>
      </c>
      <c r="G11" s="18"/>
      <c r="H11" s="3"/>
      <c r="J11" s="2"/>
    </row>
    <row r="12" spans="1:10" ht="37.5" customHeight="1" x14ac:dyDescent="0.4">
      <c r="A12" s="16">
        <v>6</v>
      </c>
      <c r="B12" s="40" t="s">
        <v>12</v>
      </c>
      <c r="C12" s="17" t="str">
        <f>"相馬 仁／監修"</f>
        <v>相馬 仁／監修</v>
      </c>
      <c r="D12" s="17" t="str">
        <f>"偕成社"</f>
        <v>偕成社</v>
      </c>
      <c r="E12" s="29" t="str">
        <f>"2015.2"</f>
        <v>2015.2</v>
      </c>
      <c r="F12" s="17" t="str">
        <f>"4-03-414710-8"</f>
        <v>4-03-414710-8</v>
      </c>
      <c r="G12" s="18"/>
      <c r="J12" s="2"/>
    </row>
    <row r="13" spans="1:10" ht="37.5" customHeight="1" x14ac:dyDescent="0.4">
      <c r="A13" s="16">
        <v>7</v>
      </c>
      <c r="B13" s="40" t="s">
        <v>13</v>
      </c>
      <c r="C13" s="17" t="str">
        <f>"相馬 仁／監修"</f>
        <v>相馬 仁／監修</v>
      </c>
      <c r="D13" s="17" t="str">
        <f>"偕成社"</f>
        <v>偕成社</v>
      </c>
      <c r="E13" s="29" t="str">
        <f>"2015.2"</f>
        <v>2015.2</v>
      </c>
      <c r="F13" s="17" t="str">
        <f>"4-03-414720-7"</f>
        <v>4-03-414720-7</v>
      </c>
      <c r="G13" s="18"/>
      <c r="J13" s="2"/>
    </row>
    <row r="14" spans="1:10" ht="37.5" customHeight="1" x14ac:dyDescent="0.4">
      <c r="A14" s="16">
        <v>8</v>
      </c>
      <c r="B14" s="40" t="s">
        <v>14</v>
      </c>
      <c r="C14" s="17" t="str">
        <f>"相馬 仁／監修"</f>
        <v>相馬 仁／監修</v>
      </c>
      <c r="D14" s="17" t="str">
        <f>"偕成社"</f>
        <v>偕成社</v>
      </c>
      <c r="E14" s="29" t="str">
        <f>"2015.3"</f>
        <v>2015.3</v>
      </c>
      <c r="F14" s="17" t="str">
        <f>"4-03-414730-6"</f>
        <v>4-03-414730-6</v>
      </c>
      <c r="G14" s="18"/>
      <c r="J14" s="2"/>
    </row>
    <row r="15" spans="1:10" ht="37.5" customHeight="1" x14ac:dyDescent="0.4">
      <c r="A15" s="16">
        <v>9</v>
      </c>
      <c r="B15" s="40" t="s">
        <v>15</v>
      </c>
      <c r="C15" s="17" t="str">
        <f>"相馬 仁／監修"</f>
        <v>相馬 仁／監修</v>
      </c>
      <c r="D15" s="17" t="str">
        <f>"偕成社"</f>
        <v>偕成社</v>
      </c>
      <c r="E15" s="29" t="str">
        <f>"2015.3"</f>
        <v>2015.3</v>
      </c>
      <c r="F15" s="17" t="str">
        <f>"4-03-414740-5"</f>
        <v>4-03-414740-5</v>
      </c>
      <c r="G15" s="18"/>
      <c r="J15" s="2"/>
    </row>
    <row r="16" spans="1:10" ht="37.5" customHeight="1" x14ac:dyDescent="0.4">
      <c r="A16" s="16">
        <v>10</v>
      </c>
      <c r="B16" s="40" t="s">
        <v>16</v>
      </c>
      <c r="C16" s="17" t="str">
        <f>"相馬 仁／監修"</f>
        <v>相馬 仁／監修</v>
      </c>
      <c r="D16" s="17" t="str">
        <f>"偕成社"</f>
        <v>偕成社</v>
      </c>
      <c r="E16" s="29" t="str">
        <f>"2015.3"</f>
        <v>2015.3</v>
      </c>
      <c r="F16" s="17" t="str">
        <f>"4-03-414750-4"</f>
        <v>4-03-414750-4</v>
      </c>
      <c r="G16" s="18"/>
      <c r="J16" s="2"/>
    </row>
    <row r="17" spans="1:12" ht="37.5" customHeight="1" x14ac:dyDescent="0.4">
      <c r="A17" s="16">
        <v>11</v>
      </c>
      <c r="B17" s="40" t="s">
        <v>47</v>
      </c>
      <c r="C17" s="17" t="str">
        <f>""</f>
        <v/>
      </c>
      <c r="D17" s="17" t="str">
        <f>"学研"</f>
        <v>学研</v>
      </c>
      <c r="E17" s="29" t="str">
        <f>"2005.6"</f>
        <v>2005.6</v>
      </c>
      <c r="F17" s="17" t="str">
        <f>"4-05-202112-6"</f>
        <v>4-05-202112-6</v>
      </c>
      <c r="G17" s="18"/>
      <c r="J17" s="2"/>
    </row>
    <row r="18" spans="1:12" ht="37.5" customHeight="1" x14ac:dyDescent="0.4">
      <c r="A18" s="16">
        <v>12</v>
      </c>
      <c r="B18" s="40" t="s">
        <v>48</v>
      </c>
      <c r="C18" s="17" t="str">
        <f>""</f>
        <v/>
      </c>
      <c r="D18" s="17" t="str">
        <f>"学研"</f>
        <v>学研</v>
      </c>
      <c r="E18" s="29" t="str">
        <f>"2007.5"</f>
        <v>2007.5</v>
      </c>
      <c r="F18" s="17" t="str">
        <f>"4-05-202641-6"</f>
        <v>4-05-202641-6</v>
      </c>
      <c r="G18" s="18"/>
      <c r="J18" s="2"/>
    </row>
    <row r="19" spans="1:12" ht="37.5" customHeight="1" x14ac:dyDescent="0.4">
      <c r="A19" s="16">
        <v>13</v>
      </c>
      <c r="B19" s="40" t="s">
        <v>49</v>
      </c>
      <c r="C19" s="17" t="str">
        <f>""</f>
        <v/>
      </c>
      <c r="D19" s="17" t="str">
        <f>"学研教育出版"</f>
        <v>学研教育出版</v>
      </c>
      <c r="E19" s="29" t="str">
        <f>"2014.12"</f>
        <v>2014.12</v>
      </c>
      <c r="F19" s="17" t="str">
        <f>"4-05-204073-3"</f>
        <v>4-05-204073-3</v>
      </c>
      <c r="G19" s="18"/>
      <c r="J19" s="2"/>
    </row>
    <row r="20" spans="1:12" ht="37.5" customHeight="1" x14ac:dyDescent="0.4">
      <c r="A20" s="16">
        <v>14</v>
      </c>
      <c r="B20" s="40" t="s">
        <v>50</v>
      </c>
      <c r="C20" s="17" t="str">
        <f>"松澤 正二／監修"</f>
        <v>松澤 正二／監修</v>
      </c>
      <c r="D20" s="17" t="str">
        <f>"チャイルド本社"</f>
        <v>チャイルド本社</v>
      </c>
      <c r="E20" s="29" t="str">
        <f>"2012.10"</f>
        <v>2012.10</v>
      </c>
      <c r="F20" s="17" t="str">
        <f>"4-8054-3936-4"</f>
        <v>4-8054-3936-4</v>
      </c>
      <c r="G20" s="18"/>
      <c r="J20" s="2"/>
    </row>
    <row r="21" spans="1:12" ht="37.5" customHeight="1" x14ac:dyDescent="0.4">
      <c r="A21" s="16">
        <v>15</v>
      </c>
      <c r="B21" s="40" t="s">
        <v>51</v>
      </c>
      <c r="C21" s="17" t="str">
        <f>"小賀野 実／写真・文"</f>
        <v>小賀野 実／写真・文</v>
      </c>
      <c r="D21" s="17" t="str">
        <f>"JTBパブリッシング"</f>
        <v>JTBパブリッシング</v>
      </c>
      <c r="E21" s="29" t="str">
        <f>"2008.8"</f>
        <v>2008.8</v>
      </c>
      <c r="F21" s="17" t="str">
        <f>"4-533-07246-8"</f>
        <v>4-533-07246-8</v>
      </c>
      <c r="G21" s="18"/>
      <c r="J21" s="2"/>
    </row>
    <row r="22" spans="1:12" ht="37.5" customHeight="1" x14ac:dyDescent="0.4">
      <c r="A22" s="16">
        <v>16</v>
      </c>
      <c r="B22" s="40" t="s">
        <v>52</v>
      </c>
      <c r="C22" s="17" t="str">
        <f>"小賀野 実／写真・文・構成"</f>
        <v>小賀野 実／写真・文・構成</v>
      </c>
      <c r="D22" s="17" t="str">
        <f>"あかね書房"</f>
        <v>あかね書房</v>
      </c>
      <c r="E22" s="29" t="str">
        <f>"2001.1"</f>
        <v>2001.1</v>
      </c>
      <c r="F22" s="17" t="str">
        <f>"4-251-07896-9"</f>
        <v>4-251-07896-9</v>
      </c>
      <c r="G22" s="18"/>
      <c r="J22" s="2"/>
      <c r="K22" s="4"/>
    </row>
    <row r="23" spans="1:12" ht="37.5" customHeight="1" x14ac:dyDescent="0.4">
      <c r="A23" s="16">
        <v>17</v>
      </c>
      <c r="B23" s="40" t="s">
        <v>17</v>
      </c>
      <c r="C23" s="17" t="str">
        <f>"海老原 美宜男／監修"</f>
        <v>海老原 美宜男／監修</v>
      </c>
      <c r="D23" s="17" t="str">
        <f>"国土社"</f>
        <v>国土社</v>
      </c>
      <c r="E23" s="29" t="str">
        <f>"2002.2"</f>
        <v>2002.2</v>
      </c>
      <c r="F23" s="17" t="s">
        <v>18</v>
      </c>
      <c r="G23" s="18"/>
      <c r="H23" s="3"/>
      <c r="J23" s="2"/>
      <c r="K23" s="4"/>
    </row>
    <row r="24" spans="1:12" ht="37.5" customHeight="1" x14ac:dyDescent="0.4">
      <c r="A24" s="16">
        <v>18</v>
      </c>
      <c r="B24" s="40" t="s">
        <v>19</v>
      </c>
      <c r="C24" s="17" t="str">
        <f>"海老原 美宜男／監修"</f>
        <v>海老原 美宜男／監修</v>
      </c>
      <c r="D24" s="17" t="str">
        <f>"国土社"</f>
        <v>国土社</v>
      </c>
      <c r="E24" s="29" t="str">
        <f>"2002.2"</f>
        <v>2002.2</v>
      </c>
      <c r="F24" s="17" t="s">
        <v>20</v>
      </c>
      <c r="G24" s="18"/>
      <c r="H24" s="3"/>
      <c r="J24" s="2"/>
      <c r="K24" s="2"/>
    </row>
    <row r="25" spans="1:12" ht="37.5" customHeight="1" x14ac:dyDescent="0.4">
      <c r="A25" s="16">
        <v>19</v>
      </c>
      <c r="B25" s="40" t="s">
        <v>21</v>
      </c>
      <c r="C25" s="17" t="str">
        <f>"海老原 美宜男／監修"</f>
        <v>海老原 美宜男／監修</v>
      </c>
      <c r="D25" s="17" t="str">
        <f>"国土社"</f>
        <v>国土社</v>
      </c>
      <c r="E25" s="29" t="str">
        <f>"2002.2"</f>
        <v>2002.2</v>
      </c>
      <c r="F25" s="17" t="str">
        <f>"4-337-16203-8"</f>
        <v>4-337-16203-8</v>
      </c>
      <c r="G25" s="18"/>
      <c r="H25" s="3"/>
      <c r="J25" s="2"/>
      <c r="K25" s="2"/>
    </row>
    <row r="26" spans="1:12" ht="37.5" customHeight="1" x14ac:dyDescent="0.4">
      <c r="A26" s="16">
        <v>20</v>
      </c>
      <c r="B26" s="40" t="s">
        <v>22</v>
      </c>
      <c r="C26" s="17" t="str">
        <f>"海老原 美宜男／監修"</f>
        <v>海老原 美宜男／監修</v>
      </c>
      <c r="D26" s="17" t="str">
        <f>"国土社"</f>
        <v>国土社</v>
      </c>
      <c r="E26" s="29" t="str">
        <f>"2002.3"</f>
        <v>2002.3</v>
      </c>
      <c r="F26" s="17" t="s">
        <v>23</v>
      </c>
      <c r="G26" s="18"/>
      <c r="H26" s="3"/>
      <c r="J26" s="2"/>
      <c r="K26" s="2"/>
    </row>
    <row r="27" spans="1:12" ht="37.5" customHeight="1" x14ac:dyDescent="0.4">
      <c r="A27" s="16">
        <v>21</v>
      </c>
      <c r="B27" s="40" t="s">
        <v>24</v>
      </c>
      <c r="C27" s="17" t="str">
        <f>"海老原 美宜男／監修"</f>
        <v>海老原 美宜男／監修</v>
      </c>
      <c r="D27" s="17" t="str">
        <f>"国土社"</f>
        <v>国土社</v>
      </c>
      <c r="E27" s="29" t="str">
        <f>"2002.3"</f>
        <v>2002.3</v>
      </c>
      <c r="F27" s="17" t="s">
        <v>25</v>
      </c>
      <c r="G27" s="18"/>
      <c r="H27" s="3"/>
      <c r="J27" s="2"/>
      <c r="K27" s="2"/>
    </row>
    <row r="28" spans="1:12" ht="37.5" customHeight="1" x14ac:dyDescent="0.4">
      <c r="A28" s="16">
        <v>22</v>
      </c>
      <c r="B28" s="40" t="s">
        <v>51</v>
      </c>
      <c r="C28" s="17" t="str">
        <f>"諸河 久／著"</f>
        <v>諸河 久／著</v>
      </c>
      <c r="D28" s="17" t="str">
        <f>"保育社"</f>
        <v>保育社</v>
      </c>
      <c r="E28" s="29" t="str">
        <f>"1997.7"</f>
        <v>1997.7</v>
      </c>
      <c r="F28" s="17" t="str">
        <f>"4-586-38057-8"</f>
        <v>4-586-38057-8</v>
      </c>
      <c r="G28" s="18"/>
      <c r="J28" s="2"/>
      <c r="K28" s="4"/>
      <c r="L28" s="4"/>
    </row>
    <row r="29" spans="1:12" ht="37.5" customHeight="1" x14ac:dyDescent="0.4">
      <c r="A29" s="19">
        <v>23</v>
      </c>
      <c r="B29" s="40" t="s">
        <v>53</v>
      </c>
      <c r="C29" s="17" t="str">
        <f>"山本 忠敬／さく・え"</f>
        <v>山本 忠敬／さく・え</v>
      </c>
      <c r="D29" s="17" t="str">
        <f>"福音館書店"</f>
        <v>福音館書店</v>
      </c>
      <c r="E29" s="29" t="str">
        <f>"1981"</f>
        <v>1981</v>
      </c>
      <c r="F29" s="17" t="str">
        <f>"4-8340-0558-5"</f>
        <v>4-8340-0558-5</v>
      </c>
      <c r="G29" s="18"/>
      <c r="J29" s="2"/>
      <c r="K29" s="2"/>
      <c r="L29" s="4"/>
    </row>
    <row r="30" spans="1:12" ht="37.5" customHeight="1" x14ac:dyDescent="0.4">
      <c r="A30" s="19">
        <v>24</v>
      </c>
      <c r="B30" s="40" t="s">
        <v>54</v>
      </c>
      <c r="C30" s="17" t="str">
        <f>"山本 忠敬／さく・え"</f>
        <v>山本 忠敬／さく・え</v>
      </c>
      <c r="D30" s="17" t="str">
        <f>"福音館書店"</f>
        <v>福音館書店</v>
      </c>
      <c r="E30" s="29" t="str">
        <f>"1981"</f>
        <v>1981</v>
      </c>
      <c r="F30" s="17" t="str">
        <f>"4-8340-0576-3"</f>
        <v>4-8340-0576-3</v>
      </c>
      <c r="G30" s="18"/>
      <c r="J30" s="2"/>
      <c r="K30" s="2"/>
      <c r="L30" s="2"/>
    </row>
    <row r="31" spans="1:12" ht="37.5" customHeight="1" x14ac:dyDescent="0.4">
      <c r="A31" s="19">
        <v>25</v>
      </c>
      <c r="B31" s="40" t="s">
        <v>55</v>
      </c>
      <c r="C31" s="17" t="str">
        <f>"山本 忠敬／さく・え"</f>
        <v>山本 忠敬／さく・え</v>
      </c>
      <c r="D31" s="17" t="str">
        <f>"福音館書店"</f>
        <v>福音館書店</v>
      </c>
      <c r="E31" s="29" t="str">
        <f>"1981"</f>
        <v>1981</v>
      </c>
      <c r="F31" s="17" t="str">
        <f>"4-8340-0584-4"</f>
        <v>4-8340-0584-4</v>
      </c>
      <c r="G31" s="18"/>
      <c r="J31" s="2"/>
      <c r="K31" s="2"/>
      <c r="L31" s="2"/>
    </row>
    <row r="32" spans="1:12" ht="37.5" customHeight="1" x14ac:dyDescent="0.4">
      <c r="A32" s="19">
        <v>26</v>
      </c>
      <c r="B32" s="40" t="s">
        <v>56</v>
      </c>
      <c r="C32" s="17" t="str">
        <f>"山本 忠敬／さく・え"</f>
        <v>山本 忠敬／さく・え</v>
      </c>
      <c r="D32" s="17" t="str">
        <f>"福音館書店"</f>
        <v>福音館書店</v>
      </c>
      <c r="E32" s="29" t="str">
        <f>"1979"</f>
        <v>1979</v>
      </c>
      <c r="F32" s="17" t="str">
        <f>"4-8340-0590-9"</f>
        <v>4-8340-0590-9</v>
      </c>
      <c r="G32" s="18"/>
      <c r="J32" s="2"/>
      <c r="K32" s="2"/>
      <c r="L32" s="2"/>
    </row>
    <row r="33" spans="1:12" ht="37.5" customHeight="1" x14ac:dyDescent="0.4">
      <c r="A33" s="16">
        <v>27</v>
      </c>
      <c r="B33" s="40" t="s">
        <v>30</v>
      </c>
      <c r="C33" s="17" t="str">
        <f>"市瀬 義雄／監修・写真"</f>
        <v>市瀬 義雄／監修・写真</v>
      </c>
      <c r="D33" s="17" t="str">
        <f>"金の星社"</f>
        <v>金の星社</v>
      </c>
      <c r="E33" s="29" t="str">
        <f>"2011.2"</f>
        <v>2011.2</v>
      </c>
      <c r="F33" s="17" t="str">
        <f>"4-323-04141-4"</f>
        <v>4-323-04141-4</v>
      </c>
      <c r="G33" s="18"/>
      <c r="J33" s="2"/>
      <c r="K33" s="4"/>
      <c r="L33" s="4"/>
    </row>
    <row r="34" spans="1:12" ht="37.5" customHeight="1" x14ac:dyDescent="0.4">
      <c r="A34" s="16">
        <v>28</v>
      </c>
      <c r="B34" s="40" t="s">
        <v>57</v>
      </c>
      <c r="C34" s="17" t="str">
        <f>"市瀬 義雄／監修・写真"</f>
        <v>市瀬 義雄／監修・写真</v>
      </c>
      <c r="D34" s="17" t="str">
        <f>"金の星社"</f>
        <v>金の星社</v>
      </c>
      <c r="E34" s="29" t="str">
        <f>"2011.3"</f>
        <v>2011.3</v>
      </c>
      <c r="F34" s="17" t="str">
        <f>"4-323-04142-1"</f>
        <v>4-323-04142-1</v>
      </c>
      <c r="G34" s="18"/>
      <c r="J34" s="2"/>
      <c r="K34" s="4"/>
      <c r="L34" s="4"/>
    </row>
    <row r="35" spans="1:12" ht="37.5" customHeight="1" x14ac:dyDescent="0.4">
      <c r="A35" s="16">
        <v>29</v>
      </c>
      <c r="B35" s="40" t="s">
        <v>58</v>
      </c>
      <c r="C35" s="17" t="str">
        <f>"市瀬 義雄／監修・写真"</f>
        <v>市瀬 義雄／監修・写真</v>
      </c>
      <c r="D35" s="17" t="str">
        <f>"金の星社"</f>
        <v>金の星社</v>
      </c>
      <c r="E35" s="29" t="str">
        <f>"2011.3"</f>
        <v>2011.3</v>
      </c>
      <c r="F35" s="17" t="str">
        <f>"4-323-04143-8"</f>
        <v>4-323-04143-8</v>
      </c>
      <c r="G35" s="18"/>
      <c r="J35" s="2"/>
      <c r="K35" s="4"/>
      <c r="L35" s="4"/>
    </row>
    <row r="36" spans="1:12" ht="37.5" customHeight="1" x14ac:dyDescent="0.4">
      <c r="A36" s="16">
        <v>30</v>
      </c>
      <c r="B36" s="40" t="s">
        <v>59</v>
      </c>
      <c r="C36" s="17" t="str">
        <f>"市瀬 義雄／監修・写真"</f>
        <v>市瀬 義雄／監修・写真</v>
      </c>
      <c r="D36" s="17" t="str">
        <f>"金の星社"</f>
        <v>金の星社</v>
      </c>
      <c r="E36" s="29" t="str">
        <f>"2011.3"</f>
        <v>2011.3</v>
      </c>
      <c r="F36" s="17" t="str">
        <f>"4-323-04144-5"</f>
        <v>4-323-04144-5</v>
      </c>
      <c r="G36" s="18"/>
      <c r="J36" s="2"/>
      <c r="K36" s="4"/>
      <c r="L36" s="4"/>
    </row>
    <row r="37" spans="1:12" ht="37.5" customHeight="1" x14ac:dyDescent="0.4">
      <c r="A37" s="16">
        <v>31</v>
      </c>
      <c r="B37" s="40" t="s">
        <v>60</v>
      </c>
      <c r="C37" s="17" t="str">
        <f>"市瀬 義雄／監修・写真"</f>
        <v>市瀬 義雄／監修・写真</v>
      </c>
      <c r="D37" s="17" t="str">
        <f>"金の星社"</f>
        <v>金の星社</v>
      </c>
      <c r="E37" s="29" t="str">
        <f>"2011.3"</f>
        <v>2011.3</v>
      </c>
      <c r="F37" s="17" t="str">
        <f>"4-323-04145-2"</f>
        <v>4-323-04145-2</v>
      </c>
      <c r="G37" s="18"/>
      <c r="J37" s="2"/>
      <c r="K37" s="4"/>
      <c r="L37" s="4"/>
    </row>
    <row r="38" spans="1:12" ht="37.5" customHeight="1" x14ac:dyDescent="0.4">
      <c r="A38" s="16">
        <v>32</v>
      </c>
      <c r="B38" s="40" t="s">
        <v>31</v>
      </c>
      <c r="C38" s="17" t="str">
        <f>"小賀野 実／監修・写真"</f>
        <v>小賀野 実／監修・写真</v>
      </c>
      <c r="D38" s="17" t="str">
        <f>"ポプラ社"</f>
        <v>ポプラ社</v>
      </c>
      <c r="E38" s="29" t="str">
        <f>"2008.4"</f>
        <v>2008.4</v>
      </c>
      <c r="F38" s="17" t="str">
        <f>"4-591-10100-1"</f>
        <v>4-591-10100-1</v>
      </c>
      <c r="G38" s="18"/>
      <c r="J38" s="2"/>
      <c r="K38" s="4"/>
      <c r="L38" s="4"/>
    </row>
    <row r="39" spans="1:12" ht="37.5" customHeight="1" x14ac:dyDescent="0.4">
      <c r="A39" s="16">
        <v>33</v>
      </c>
      <c r="B39" s="40" t="s">
        <v>61</v>
      </c>
      <c r="C39" s="17" t="str">
        <f>"小賀野 実／監修・写真"</f>
        <v>小賀野 実／監修・写真</v>
      </c>
      <c r="D39" s="17" t="str">
        <f>"ポプラ社"</f>
        <v>ポプラ社</v>
      </c>
      <c r="E39" s="29" t="str">
        <f>"2008.4"</f>
        <v>2008.4</v>
      </c>
      <c r="F39" s="17" t="str">
        <f>"4-591-10101-8"</f>
        <v>4-591-10101-8</v>
      </c>
      <c r="G39" s="18"/>
      <c r="J39" s="2"/>
      <c r="K39" s="4"/>
      <c r="L39" s="4"/>
    </row>
    <row r="40" spans="1:12" ht="37.5" customHeight="1" x14ac:dyDescent="0.4">
      <c r="A40" s="16">
        <v>34</v>
      </c>
      <c r="B40" s="40" t="s">
        <v>62</v>
      </c>
      <c r="C40" s="17" t="str">
        <f>"小賀野 実／監修・写真"</f>
        <v>小賀野 実／監修・写真</v>
      </c>
      <c r="D40" s="17" t="str">
        <f>"ポプラ社"</f>
        <v>ポプラ社</v>
      </c>
      <c r="E40" s="29" t="str">
        <f>"2008.4"</f>
        <v>2008.4</v>
      </c>
      <c r="F40" s="17" t="str">
        <f>"4-591-10102-5"</f>
        <v>4-591-10102-5</v>
      </c>
      <c r="G40" s="18"/>
      <c r="J40" s="2"/>
      <c r="K40" s="4"/>
      <c r="L40" s="4"/>
    </row>
    <row r="41" spans="1:12" ht="37.5" customHeight="1" x14ac:dyDescent="0.4">
      <c r="A41" s="16">
        <v>35</v>
      </c>
      <c r="B41" s="40" t="s">
        <v>63</v>
      </c>
      <c r="C41" s="17" t="str">
        <f>"小賀野 実／監修・写真"</f>
        <v>小賀野 実／監修・写真</v>
      </c>
      <c r="D41" s="17" t="str">
        <f>"ポプラ社"</f>
        <v>ポプラ社</v>
      </c>
      <c r="E41" s="29" t="str">
        <f>"2008.4"</f>
        <v>2008.4</v>
      </c>
      <c r="F41" s="17" t="str">
        <f>"4-591-10103-2"</f>
        <v>4-591-10103-2</v>
      </c>
      <c r="G41" s="18"/>
      <c r="J41" s="2"/>
      <c r="K41" s="4"/>
      <c r="L41" s="4"/>
    </row>
    <row r="42" spans="1:12" ht="37.5" customHeight="1" x14ac:dyDescent="0.4">
      <c r="A42" s="16">
        <v>36</v>
      </c>
      <c r="B42" s="40" t="s">
        <v>64</v>
      </c>
      <c r="C42" s="17" t="str">
        <f>"小賀野 実／監修・写真"</f>
        <v>小賀野 実／監修・写真</v>
      </c>
      <c r="D42" s="17" t="str">
        <f>"ポプラ社"</f>
        <v>ポプラ社</v>
      </c>
      <c r="E42" s="29" t="str">
        <f>"2008.4"</f>
        <v>2008.4</v>
      </c>
      <c r="F42" s="17" t="str">
        <f>"4-591-10104-9"</f>
        <v>4-591-10104-9</v>
      </c>
      <c r="G42" s="18"/>
      <c r="J42" s="2"/>
      <c r="K42" s="4"/>
      <c r="L42" s="4"/>
    </row>
    <row r="43" spans="1:12" ht="37.5" customHeight="1" x14ac:dyDescent="0.4">
      <c r="A43" s="16">
        <v>37</v>
      </c>
      <c r="B43" s="40" t="s">
        <v>65</v>
      </c>
      <c r="C43" s="17" t="str">
        <f>"元浦 年康／監修"</f>
        <v>元浦 年康／監修</v>
      </c>
      <c r="D43" s="17" t="str">
        <f>"あかね書房"</f>
        <v>あかね書房</v>
      </c>
      <c r="E43" s="29" t="str">
        <f>"2016.1"</f>
        <v>2016.1</v>
      </c>
      <c r="F43" s="17" t="str">
        <f>"4-251-09742-2"</f>
        <v>4-251-09742-2</v>
      </c>
      <c r="G43" s="18"/>
      <c r="J43" s="2"/>
      <c r="K43" s="4"/>
      <c r="L43" s="4"/>
    </row>
    <row r="44" spans="1:12" ht="37.5" customHeight="1" x14ac:dyDescent="0.4">
      <c r="A44" s="16">
        <v>38</v>
      </c>
      <c r="B44" s="40" t="s">
        <v>66</v>
      </c>
      <c r="C44" s="17" t="str">
        <f>"五味 零／作"</f>
        <v>五味 零／作</v>
      </c>
      <c r="D44" s="17" t="str">
        <f t="shared" ref="D44:D52" si="0">"岩崎書店"</f>
        <v>岩崎書店</v>
      </c>
      <c r="E44" s="29" t="str">
        <f>"2016.1"</f>
        <v>2016.1</v>
      </c>
      <c r="F44" s="17" t="str">
        <f>"4-265-08405-0"</f>
        <v>4-265-08405-0</v>
      </c>
      <c r="G44" s="18"/>
      <c r="J44" s="2"/>
      <c r="K44" s="4"/>
      <c r="L44" s="4"/>
    </row>
    <row r="45" spans="1:12" ht="37.5" customHeight="1" x14ac:dyDescent="0.4">
      <c r="A45" s="16">
        <v>39</v>
      </c>
      <c r="B45" s="40" t="s">
        <v>67</v>
      </c>
      <c r="C45" s="17" t="str">
        <f>"五味 零／作"</f>
        <v>五味 零／作</v>
      </c>
      <c r="D45" s="17" t="str">
        <f t="shared" si="0"/>
        <v>岩崎書店</v>
      </c>
      <c r="E45" s="29" t="str">
        <f>"2016.1"</f>
        <v>2016.1</v>
      </c>
      <c r="F45" s="17" t="str">
        <f>"4-265-08403-6"</f>
        <v>4-265-08403-6</v>
      </c>
      <c r="G45" s="18"/>
      <c r="J45" s="2"/>
      <c r="K45" s="4"/>
      <c r="L45" s="4"/>
    </row>
    <row r="46" spans="1:12" ht="37.5" customHeight="1" x14ac:dyDescent="0.4">
      <c r="A46" s="16">
        <v>40</v>
      </c>
      <c r="B46" s="40" t="s">
        <v>68</v>
      </c>
      <c r="C46" s="17" t="str">
        <f>"五味 零／作"</f>
        <v>五味 零／作</v>
      </c>
      <c r="D46" s="17" t="str">
        <f t="shared" si="0"/>
        <v>岩崎書店</v>
      </c>
      <c r="E46" s="29" t="str">
        <f>"2016.1"</f>
        <v>2016.1</v>
      </c>
      <c r="F46" s="17" t="str">
        <f>"4-265-08401-2"</f>
        <v>4-265-08401-2</v>
      </c>
      <c r="G46" s="18"/>
      <c r="J46" s="2"/>
      <c r="K46" s="4"/>
      <c r="L46" s="4"/>
    </row>
    <row r="47" spans="1:12" ht="37.5" customHeight="1" x14ac:dyDescent="0.4">
      <c r="A47" s="16">
        <v>41</v>
      </c>
      <c r="B47" s="40" t="s">
        <v>69</v>
      </c>
      <c r="C47" s="17" t="str">
        <f>"五味 零／作"</f>
        <v>五味 零／作</v>
      </c>
      <c r="D47" s="17" t="str">
        <f t="shared" si="0"/>
        <v>岩崎書店</v>
      </c>
      <c r="E47" s="29" t="str">
        <f>"2016.1"</f>
        <v>2016.1</v>
      </c>
      <c r="F47" s="17" t="str">
        <f>"4-265-08402-9"</f>
        <v>4-265-08402-9</v>
      </c>
      <c r="G47" s="18"/>
      <c r="J47" s="2"/>
      <c r="K47" s="4"/>
      <c r="L47" s="4"/>
    </row>
    <row r="48" spans="1:12" ht="37.5" customHeight="1" x14ac:dyDescent="0.4">
      <c r="A48" s="16">
        <v>42</v>
      </c>
      <c r="B48" s="40" t="s">
        <v>32</v>
      </c>
      <c r="C48" s="17" t="str">
        <f>"こどもくらぶ／編・著"</f>
        <v>こどもくらぶ／編・著</v>
      </c>
      <c r="D48" s="17" t="str">
        <f t="shared" si="0"/>
        <v>岩崎書店</v>
      </c>
      <c r="E48" s="29" t="str">
        <f>"2013.11"</f>
        <v>2013.11</v>
      </c>
      <c r="F48" s="17" t="str">
        <f>"4-265-08311-4"</f>
        <v>4-265-08311-4</v>
      </c>
      <c r="G48" s="18"/>
      <c r="J48" s="2"/>
      <c r="K48" s="4"/>
      <c r="L48" s="4"/>
    </row>
    <row r="49" spans="1:12" ht="37.5" customHeight="1" x14ac:dyDescent="0.4">
      <c r="A49" s="16">
        <v>43</v>
      </c>
      <c r="B49" s="40" t="s">
        <v>70</v>
      </c>
      <c r="C49" s="17" t="str">
        <f>"こどもくらぶ／編・著"</f>
        <v>こどもくらぶ／編・著</v>
      </c>
      <c r="D49" s="17" t="str">
        <f t="shared" si="0"/>
        <v>岩崎書店</v>
      </c>
      <c r="E49" s="29" t="str">
        <f>"2014.3"</f>
        <v>2014.3</v>
      </c>
      <c r="F49" s="17" t="str">
        <f>"4-265-08312-1"</f>
        <v>4-265-08312-1</v>
      </c>
      <c r="G49" s="18"/>
      <c r="J49" s="2"/>
      <c r="K49" s="4"/>
      <c r="L49" s="4"/>
    </row>
    <row r="50" spans="1:12" ht="37.5" customHeight="1" x14ac:dyDescent="0.4">
      <c r="A50" s="16">
        <v>44</v>
      </c>
      <c r="B50" s="40" t="s">
        <v>33</v>
      </c>
      <c r="C50" s="17" t="str">
        <f>"こどもくらぶ／編・著"</f>
        <v>こどもくらぶ／編・著</v>
      </c>
      <c r="D50" s="17" t="str">
        <f t="shared" si="0"/>
        <v>岩崎書店</v>
      </c>
      <c r="E50" s="29" t="str">
        <f>"2013.12"</f>
        <v>2013.12</v>
      </c>
      <c r="F50" s="17" t="str">
        <f>"4-265-08313-8"</f>
        <v>4-265-08313-8</v>
      </c>
      <c r="G50" s="18"/>
      <c r="J50" s="2"/>
      <c r="K50" s="4"/>
      <c r="L50" s="4"/>
    </row>
    <row r="51" spans="1:12" ht="37.5" customHeight="1" x14ac:dyDescent="0.4">
      <c r="A51" s="16">
        <v>45</v>
      </c>
      <c r="B51" s="40" t="s">
        <v>34</v>
      </c>
      <c r="C51" s="17" t="str">
        <f>"こどもくらぶ／編・著"</f>
        <v>こどもくらぶ／編・著</v>
      </c>
      <c r="D51" s="17" t="str">
        <f t="shared" si="0"/>
        <v>岩崎書店</v>
      </c>
      <c r="E51" s="29" t="str">
        <f>"2013.12"</f>
        <v>2013.12</v>
      </c>
      <c r="F51" s="17" t="str">
        <f>"4-265-08314-5"</f>
        <v>4-265-08314-5</v>
      </c>
      <c r="G51" s="18"/>
      <c r="J51" s="2"/>
      <c r="K51" s="4"/>
      <c r="L51" s="4"/>
    </row>
    <row r="52" spans="1:12" ht="37.5" customHeight="1" x14ac:dyDescent="0.4">
      <c r="A52" s="16">
        <v>46</v>
      </c>
      <c r="B52" s="40" t="s">
        <v>35</v>
      </c>
      <c r="C52" s="17" t="str">
        <f>"こどもくらぶ／編・著"</f>
        <v>こどもくらぶ／編・著</v>
      </c>
      <c r="D52" s="17" t="str">
        <f t="shared" si="0"/>
        <v>岩崎書店</v>
      </c>
      <c r="E52" s="29" t="str">
        <f>"2014.2"</f>
        <v>2014.2</v>
      </c>
      <c r="F52" s="17" t="str">
        <f>"4-265-08315-2"</f>
        <v>4-265-08315-2</v>
      </c>
      <c r="G52" s="18"/>
      <c r="J52" s="2"/>
      <c r="K52" s="4"/>
      <c r="L52" s="4"/>
    </row>
    <row r="53" spans="1:12" ht="37.5" customHeight="1" x14ac:dyDescent="0.4">
      <c r="A53" s="16">
        <v>47</v>
      </c>
      <c r="B53" s="40" t="s">
        <v>71</v>
      </c>
      <c r="C53" s="17" t="str">
        <f>""</f>
        <v/>
      </c>
      <c r="D53" s="17" t="str">
        <f>"イカロス出版"</f>
        <v>イカロス出版</v>
      </c>
      <c r="E53" s="29" t="str">
        <f>"2013.3"</f>
        <v>2013.3</v>
      </c>
      <c r="F53" s="17" t="str">
        <f>"4-86320-692-2"</f>
        <v>4-86320-692-2</v>
      </c>
      <c r="G53" s="18"/>
      <c r="J53" s="2"/>
      <c r="K53" s="4"/>
      <c r="L53" s="4"/>
    </row>
    <row r="54" spans="1:12" ht="37.5" customHeight="1" x14ac:dyDescent="0.4">
      <c r="A54" s="16">
        <v>48</v>
      </c>
      <c r="B54" s="40" t="s">
        <v>72</v>
      </c>
      <c r="C54" s="17" t="str">
        <f>"五味 零／作"</f>
        <v>五味 零／作</v>
      </c>
      <c r="D54" s="17" t="str">
        <f>"岩崎書店"</f>
        <v>岩崎書店</v>
      </c>
      <c r="E54" s="29" t="str">
        <f>"2016.1"</f>
        <v>2016.1</v>
      </c>
      <c r="F54" s="17" t="str">
        <f>"4-265-08404-3"</f>
        <v>4-265-08404-3</v>
      </c>
      <c r="G54" s="18"/>
      <c r="J54" s="2"/>
      <c r="K54" s="4"/>
      <c r="L54" s="4"/>
    </row>
    <row r="55" spans="1:12" ht="37.5" customHeight="1" x14ac:dyDescent="0.4">
      <c r="A55" s="20" t="s">
        <v>26</v>
      </c>
      <c r="B55" s="21"/>
      <c r="C55" s="22"/>
      <c r="D55" s="22"/>
      <c r="E55" s="30"/>
      <c r="F55" s="22"/>
      <c r="G55" s="23"/>
    </row>
    <row r="56" spans="1:12" ht="37.5" customHeight="1" x14ac:dyDescent="0.4">
      <c r="A56" s="24">
        <v>49</v>
      </c>
      <c r="B56" s="40" t="s">
        <v>73</v>
      </c>
      <c r="C56" s="17" t="str">
        <f>""</f>
        <v/>
      </c>
      <c r="D56" s="17" t="str">
        <f>"汐文社"</f>
        <v>汐文社</v>
      </c>
      <c r="E56" s="29" t="str">
        <f>"2014.8"</f>
        <v>2014.8</v>
      </c>
      <c r="F56" s="17" t="str">
        <f>"4-8113-2094-6"</f>
        <v>4-8113-2094-6</v>
      </c>
      <c r="G56" s="25"/>
      <c r="I56" s="4"/>
      <c r="J56" s="2"/>
    </row>
    <row r="57" spans="1:12" ht="37.5" customHeight="1" x14ac:dyDescent="0.4">
      <c r="A57" s="24">
        <v>50</v>
      </c>
      <c r="B57" s="40" t="s">
        <v>74</v>
      </c>
      <c r="C57" s="17" t="str">
        <f>""</f>
        <v/>
      </c>
      <c r="D57" s="17" t="str">
        <f>"汐文社"</f>
        <v>汐文社</v>
      </c>
      <c r="E57" s="29" t="str">
        <f>"2014.10"</f>
        <v>2014.10</v>
      </c>
      <c r="F57" s="17" t="str">
        <f>"4-8113-2095-3"</f>
        <v>4-8113-2095-3</v>
      </c>
      <c r="G57" s="25"/>
      <c r="I57" s="4"/>
      <c r="J57" s="2"/>
    </row>
    <row r="58" spans="1:12" ht="37.5" customHeight="1" x14ac:dyDescent="0.4">
      <c r="A58" s="24">
        <v>51</v>
      </c>
      <c r="B58" s="40" t="s">
        <v>75</v>
      </c>
      <c r="C58" s="17" t="str">
        <f>""</f>
        <v/>
      </c>
      <c r="D58" s="17" t="str">
        <f>"汐文社"</f>
        <v>汐文社</v>
      </c>
      <c r="E58" s="29" t="str">
        <f>"2014.11"</f>
        <v>2014.11</v>
      </c>
      <c r="F58" s="17" t="str">
        <f>"4-8113-2096-0"</f>
        <v>4-8113-2096-0</v>
      </c>
      <c r="G58" s="25"/>
      <c r="I58" s="4"/>
      <c r="J58" s="2"/>
    </row>
    <row r="59" spans="1:12" ht="37.5" customHeight="1" x14ac:dyDescent="0.4">
      <c r="A59" s="24">
        <v>52</v>
      </c>
      <c r="B59" s="40" t="s">
        <v>37</v>
      </c>
      <c r="C59" s="17" t="str">
        <f>"こどもくらぶ／編"</f>
        <v>こどもくらぶ／編</v>
      </c>
      <c r="D59" s="17" t="str">
        <f>"ほるぷ出版"</f>
        <v>ほるぷ出版</v>
      </c>
      <c r="E59" s="29" t="str">
        <f>"2011.10"</f>
        <v>2011.10</v>
      </c>
      <c r="F59" s="17" t="str">
        <f>"4-593-58651-6"</f>
        <v>4-593-58651-6</v>
      </c>
      <c r="G59" s="25"/>
      <c r="I59" s="4"/>
      <c r="J59" s="2"/>
    </row>
    <row r="60" spans="1:12" ht="37.5" customHeight="1" x14ac:dyDescent="0.4">
      <c r="A60" s="24">
        <v>53</v>
      </c>
      <c r="B60" s="40" t="s">
        <v>36</v>
      </c>
      <c r="C60" s="17" t="str">
        <f>"こどもくらぶ／編"</f>
        <v>こどもくらぶ／編</v>
      </c>
      <c r="D60" s="17" t="str">
        <f>"ほるぷ出版"</f>
        <v>ほるぷ出版</v>
      </c>
      <c r="E60" s="29" t="str">
        <f>"2011.11"</f>
        <v>2011.11</v>
      </c>
      <c r="F60" s="17" t="str">
        <f>"4-593-58652-3"</f>
        <v>4-593-58652-3</v>
      </c>
      <c r="G60" s="25"/>
      <c r="I60" s="4"/>
      <c r="J60" s="2"/>
    </row>
    <row r="61" spans="1:12" ht="37.5" customHeight="1" x14ac:dyDescent="0.4">
      <c r="A61" s="24">
        <v>54</v>
      </c>
      <c r="B61" s="40" t="s">
        <v>38</v>
      </c>
      <c r="C61" s="17" t="str">
        <f>"こどもくらぶ／編"</f>
        <v>こどもくらぶ／編</v>
      </c>
      <c r="D61" s="17" t="str">
        <f>"ほるぷ出版"</f>
        <v>ほるぷ出版</v>
      </c>
      <c r="E61" s="29" t="str">
        <f>"2011.12"</f>
        <v>2011.12</v>
      </c>
      <c r="F61" s="17" t="str">
        <f>"4-593-58653-0"</f>
        <v>4-593-58653-0</v>
      </c>
      <c r="G61" s="25"/>
      <c r="I61" s="4"/>
      <c r="J61" s="2"/>
    </row>
    <row r="62" spans="1:12" ht="37.5" customHeight="1" x14ac:dyDescent="0.4">
      <c r="A62" s="24">
        <v>55</v>
      </c>
      <c r="B62" s="40" t="s">
        <v>27</v>
      </c>
      <c r="C62" s="17" t="str">
        <f>"池田 良穂／監修"</f>
        <v>池田 良穂／監修</v>
      </c>
      <c r="D62" s="17" t="str">
        <f>"汐文社"</f>
        <v>汐文社</v>
      </c>
      <c r="E62" s="29" t="str">
        <f>"2015.10"</f>
        <v>2015.10</v>
      </c>
      <c r="F62" s="17" t="str">
        <f>"4-8113-2235-3"</f>
        <v>4-8113-2235-3</v>
      </c>
      <c r="G62" s="25"/>
      <c r="I62" s="4"/>
      <c r="J62" s="2"/>
    </row>
    <row r="63" spans="1:12" ht="37.5" customHeight="1" x14ac:dyDescent="0.4">
      <c r="A63" s="24">
        <v>56</v>
      </c>
      <c r="B63" s="40" t="s">
        <v>28</v>
      </c>
      <c r="C63" s="17" t="str">
        <f>"池田 良穂／監修"</f>
        <v>池田 良穂／監修</v>
      </c>
      <c r="D63" s="17" t="str">
        <f>"汐文社"</f>
        <v>汐文社</v>
      </c>
      <c r="E63" s="29" t="str">
        <f>"2015.12"</f>
        <v>2015.12</v>
      </c>
      <c r="F63" s="17" t="str">
        <f>"4-8113-2236-0"</f>
        <v>4-8113-2236-0</v>
      </c>
      <c r="G63" s="25"/>
      <c r="I63" s="4"/>
      <c r="J63" s="2"/>
    </row>
    <row r="64" spans="1:12" ht="37.5" customHeight="1" thickBot="1" x14ac:dyDescent="0.45">
      <c r="A64" s="26">
        <v>57</v>
      </c>
      <c r="B64" s="41" t="s">
        <v>29</v>
      </c>
      <c r="C64" s="27" t="str">
        <f>"池田 良穂／監修"</f>
        <v>池田 良穂／監修</v>
      </c>
      <c r="D64" s="27" t="str">
        <f>"汐文社"</f>
        <v>汐文社</v>
      </c>
      <c r="E64" s="31" t="str">
        <f>"2016.1"</f>
        <v>2016.1</v>
      </c>
      <c r="F64" s="27" t="str">
        <f>"4-8113-2237-7"</f>
        <v>4-8113-2237-7</v>
      </c>
      <c r="G64" s="28"/>
      <c r="I64" s="4"/>
      <c r="J64" s="2"/>
    </row>
  </sheetData>
  <phoneticPr fontId="1"/>
  <printOptions horizontalCentered="1"/>
  <pageMargins left="0.23622047244094488" right="0.23622047244094488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小学校１年</vt:lpstr>
      <vt:lpstr>小学校１年!Print_Area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adminlib</dc:creator>
  <cp:lastModifiedBy>clib0253</cp:lastModifiedBy>
  <cp:lastPrinted>2020-03-15T02:58:06Z</cp:lastPrinted>
  <dcterms:created xsi:type="dcterms:W3CDTF">2018-02-14T05:42:47Z</dcterms:created>
  <dcterms:modified xsi:type="dcterms:W3CDTF">2025-09-03T07:34:23Z</dcterms:modified>
</cp:coreProperties>
</file>